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2555" windowHeight="7890" activeTab="0"/>
  </bookViews>
  <sheets>
    <sheet name="Etude analytique" sheetId="1" r:id="rId1"/>
    <sheet name="Feuil1" sheetId="2" r:id="rId2"/>
    <sheet name="Matrice de calcul" sheetId="3" r:id="rId3"/>
  </sheets>
  <definedNames>
    <definedName name="a">'Etude analytique'!$E$4</definedName>
    <definedName name="alpha">'Etude analytique'!$I$182</definedName>
    <definedName name="anscount" hidden="1">1</definedName>
    <definedName name="beta">'Etude analytique'!$G$180</definedName>
    <definedName name="cd">'Etude analytique'!#REF!</definedName>
    <definedName name="cx">'Etude analytique'!$C$8</definedName>
    <definedName name="g">'Etude analytique'!$C$188</definedName>
    <definedName name="lr">'Etude analytique'!$G$159</definedName>
    <definedName name="Mo">'Etude analytique'!$C$7</definedName>
    <definedName name="pa">'Etude analytique'!$C$191</definedName>
    <definedName name="press">'Etude analytique'!$G$160</definedName>
    <definedName name="r">'Etude analytique'!$C$6</definedName>
    <definedName name="ro">'Etude analytique'!$C$189</definedName>
    <definedName name="roa">'Etude analytique'!$C$190</definedName>
    <definedName name="s">'Etude analytique'!$G$158</definedName>
    <definedName name="sb">'Etude analytique'!$G$157</definedName>
    <definedName name="solver_adj" localSheetId="0" hidden="1">'Etude analytique'!$C$271</definedName>
    <definedName name="solver_cvg" localSheetId="0" hidden="1">0.001</definedName>
    <definedName name="solver_drv" localSheetId="0" hidden="1">1</definedName>
    <definedName name="solver_est" localSheetId="0" hidden="1">1</definedName>
    <definedName name="solver_itr" localSheetId="0" hidden="1">1000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'Etude analytique'!$B$271</definedName>
    <definedName name="solver_pre" localSheetId="0" hidden="1">0.00000001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definedName>
    <definedName name="Vb">'Etude analytique'!$G$156</definedName>
    <definedName name="Veo">'Etude analytique'!$G$161</definedName>
    <definedName name="_xlnm.Print_Area" localSheetId="0">'Etude analytique'!$A$1:$I$103</definedName>
  </definedNames>
  <calcPr fullCalcOnLoad="1"/>
</workbook>
</file>

<file path=xl/comments1.xml><?xml version="1.0" encoding="utf-8"?>
<comments xmlns="http://schemas.openxmlformats.org/spreadsheetml/2006/main">
  <authors>
    <author>Auteur</author>
  </authors>
  <commentList>
    <comment ref="C8" authorId="0">
      <text>
        <r>
          <rPr>
            <b/>
            <sz val="8"/>
            <rFont val="Tahoma"/>
            <family val="0"/>
          </rPr>
          <t>0,32 = Peugeot 206
0,03 = Ariane
0,40 = Percolât</t>
        </r>
      </text>
    </comment>
  </commentList>
</comments>
</file>

<file path=xl/comments3.xml><?xml version="1.0" encoding="utf-8"?>
<comments xmlns="http://schemas.openxmlformats.org/spreadsheetml/2006/main">
  <authors>
    <author>Auteur</author>
  </authors>
  <commentList>
    <comment ref="G5" authorId="0">
      <text>
        <r>
          <rPr>
            <b/>
            <sz val="8"/>
            <rFont val="Tahoma"/>
            <family val="0"/>
          </rPr>
          <t>Inclinaison rampe au départ</t>
        </r>
      </text>
    </comment>
    <comment ref="H4" authorId="0">
      <text>
        <r>
          <rPr>
            <b/>
            <sz val="8"/>
            <rFont val="Tahoma"/>
            <family val="0"/>
          </rPr>
          <t>Masse de la fusée</t>
        </r>
      </text>
    </comment>
  </commentList>
</comments>
</file>

<file path=xl/sharedStrings.xml><?xml version="1.0" encoding="utf-8"?>
<sst xmlns="http://schemas.openxmlformats.org/spreadsheetml/2006/main" count="191" uniqueCount="176">
  <si>
    <t>Somme des forces = M * accélération</t>
  </si>
  <si>
    <t>sur x :</t>
  </si>
  <si>
    <t>sur y:</t>
  </si>
  <si>
    <t>P * cos (b) - R * cos (b) = M * Ax</t>
  </si>
  <si>
    <t>P * sin (b) - R * sin (b) - M*g = M * Ay</t>
  </si>
  <si>
    <t>M (masse fusée)</t>
  </si>
  <si>
    <t>P (force de poussée)</t>
  </si>
  <si>
    <t>R (résistance de l'air)</t>
  </si>
  <si>
    <t>P1*V1 = P2*V2</t>
  </si>
  <si>
    <t>P * Va = Po * Vao</t>
  </si>
  <si>
    <t>rgz + rv²/2 + P = Cste</t>
  </si>
  <si>
    <t>sur x':</t>
  </si>
  <si>
    <t>vitesse en sortie de rampe :</t>
  </si>
  <si>
    <t>t =</t>
  </si>
  <si>
    <t>s</t>
  </si>
  <si>
    <t>V =</t>
  </si>
  <si>
    <t>m/s          =</t>
  </si>
  <si>
    <t>Km/h</t>
  </si>
  <si>
    <t>m/s²</t>
  </si>
  <si>
    <t>b° (inclinaison fusée)</t>
  </si>
  <si>
    <t>rv(1)²/2 + P(1) = rv(2)²/2</t>
  </si>
  <si>
    <t>S.v(1) = s.v(2)</t>
  </si>
  <si>
    <t>avec :</t>
  </si>
  <si>
    <t>Poussée :</t>
  </si>
  <si>
    <t>P = r.s.v²</t>
  </si>
  <si>
    <t>t (sec.)</t>
  </si>
  <si>
    <t>Vitesse initiale (sortie de la rampe) :</t>
  </si>
  <si>
    <t>-------------&gt;</t>
  </si>
  <si>
    <t>v(2)² = - 2*P(1)/(r.[(s/S)²-1])</t>
  </si>
  <si>
    <t>Vol. air (m3)</t>
  </si>
  <si>
    <t>v² = 2.Po.Vao / r(a).Va</t>
  </si>
  <si>
    <t>P = r(a).v²/2</t>
  </si>
  <si>
    <t>Pr. air (Pa)</t>
  </si>
  <si>
    <t>°V = dV / dt  = s.v(2)</t>
  </si>
  <si>
    <t>dt = [ 1/ s.v(2) ] .dV</t>
  </si>
  <si>
    <r>
      <t>t = ( 0,66 .Va</t>
    </r>
    <r>
      <rPr>
        <vertAlign val="superscript"/>
        <sz val="10"/>
        <rFont val="Arial"/>
        <family val="2"/>
      </rPr>
      <t>1,5</t>
    </r>
    <r>
      <rPr>
        <sz val="10"/>
        <rFont val="Arial"/>
        <family val="0"/>
      </rPr>
      <t xml:space="preserve"> - 0,66 Vao</t>
    </r>
    <r>
      <rPr>
        <vertAlign val="superscript"/>
        <sz val="10"/>
        <rFont val="Arial"/>
        <family val="2"/>
      </rPr>
      <t>1,5</t>
    </r>
    <r>
      <rPr>
        <sz val="10"/>
        <rFont val="Arial"/>
        <family val="0"/>
      </rPr>
      <t xml:space="preserve"> ) / (s. rac(2.Po.Vao / beta))</t>
    </r>
  </si>
  <si>
    <t>t = intégr de 0 à Va de [ rac( Va ) / (s. rac(2.Po.Vao / beta)) ]</t>
  </si>
  <si>
    <t>v(2)² = 2*(Po.Vao)/(Va.beta)</t>
  </si>
  <si>
    <t>t = intégr de 0 à Va de [ rac( Va ) / (s. rac(2.Po.Vao / r(a) )) ]</t>
  </si>
  <si>
    <t>°V = dV / dt  = s.v</t>
  </si>
  <si>
    <t>dt = [ 1/ s.v ] .dV</t>
  </si>
  <si>
    <r>
      <t>t = ( 0,66 .Va</t>
    </r>
    <r>
      <rPr>
        <vertAlign val="superscript"/>
        <sz val="10"/>
        <rFont val="Arial"/>
        <family val="2"/>
      </rPr>
      <t>1,5</t>
    </r>
    <r>
      <rPr>
        <sz val="10"/>
        <rFont val="Arial"/>
        <family val="0"/>
      </rPr>
      <t xml:space="preserve"> - 0,66 Vb</t>
    </r>
    <r>
      <rPr>
        <vertAlign val="superscript"/>
        <sz val="10"/>
        <rFont val="Arial"/>
        <family val="2"/>
      </rPr>
      <t>1,5</t>
    </r>
    <r>
      <rPr>
        <sz val="10"/>
        <rFont val="Arial"/>
        <family val="0"/>
      </rPr>
      <t xml:space="preserve"> ) / (s. rac(2.Po.Vao / r(a) ))</t>
    </r>
  </si>
  <si>
    <t>P = °m .v</t>
  </si>
  <si>
    <t>Force de resistance de l'air :</t>
  </si>
  <si>
    <t>R = 0,5.r(a).Sf.Cx.v²</t>
  </si>
  <si>
    <t>beta = r.[1- (s/S)²]        =</t>
  </si>
  <si>
    <t>ve (m/s)</t>
  </si>
  <si>
    <t>b°</t>
  </si>
  <si>
    <t>M (Kg)</t>
  </si>
  <si>
    <t>X (m)</t>
  </si>
  <si>
    <t>Poussée (N)</t>
  </si>
  <si>
    <t>Rés. Air (N)</t>
  </si>
  <si>
    <t>Y (m)</t>
  </si>
  <si>
    <t>Volume de la bouteille =</t>
  </si>
  <si>
    <t>Long rampe en m (lr) =</t>
  </si>
  <si>
    <t>Pression initiale (Po) =</t>
  </si>
  <si>
    <t>Volume d'eau initial (Veo) =</t>
  </si>
  <si>
    <t>Caractéristiques de la fusée</t>
  </si>
  <si>
    <t>Paramètres du tir</t>
  </si>
  <si>
    <t>Constantes environnementales</t>
  </si>
  <si>
    <t>Inclinaison rampe (a) =</t>
  </si>
  <si>
    <t>Longeur de la rampe (lr) =</t>
  </si>
  <si>
    <t>P (pression)</t>
  </si>
  <si>
    <t>ve (Vitesse de l'eau)</t>
  </si>
  <si>
    <t>va (Vitesse de l'air)</t>
  </si>
  <si>
    <t>V (Vitesse de la fusée)</t>
  </si>
  <si>
    <t>Coefficient aérodynamique (Cx) =</t>
  </si>
  <si>
    <t xml:space="preserve">Ve (volume d'eau) </t>
  </si>
  <si>
    <t>Va (volume d'air) = Vb - Ve</t>
  </si>
  <si>
    <t>Principe fondamental de la dynamique :</t>
  </si>
  <si>
    <t>Forces de poussée (P) :</t>
  </si>
  <si>
    <t>Vx = (P.s - M.g.cos(90-a°)) / M .t</t>
  </si>
  <si>
    <t>X = ((P.s - M.g.cos(90-a°)) / 2.M) .t²</t>
  </si>
  <si>
    <t>P.s - M.g.cos(90-a°) = M . Ax</t>
  </si>
  <si>
    <t>Ax = (P.s - M.g.cos(90-a°)) / M     =</t>
  </si>
  <si>
    <t>Vitesse de sortie de l'eau de la bouteille :</t>
  </si>
  <si>
    <t>Vitesse de sortie de l'air de la bouteille:</t>
  </si>
  <si>
    <t>Paramètres recalculés (ne pas modifier) :</t>
  </si>
  <si>
    <t>Pression atmospherique (Pa) =</t>
  </si>
  <si>
    <t>ra = densité de l'air =</t>
  </si>
  <si>
    <t>r = densité de l'eau =</t>
  </si>
  <si>
    <t>Constante gravitationnelle (g) =</t>
  </si>
  <si>
    <t>Variables utilisées pour le calcul</t>
  </si>
  <si>
    <t>Pression initiale rel. (Po) =</t>
  </si>
  <si>
    <t xml:space="preserve">   (i.e. long. Tube dans la bouteille)</t>
  </si>
  <si>
    <t>Vitesse maxi</t>
  </si>
  <si>
    <t>Poussée max</t>
  </si>
  <si>
    <t>Kg</t>
  </si>
  <si>
    <r>
      <t>EJECTION de L'EAU</t>
    </r>
    <r>
      <rPr>
        <sz val="10"/>
        <rFont val="Arial"/>
        <family val="0"/>
      </rPr>
      <t xml:space="preserve">
Détente de l'air au départ
Volume de la bouteille moins volume de l'eau  jusqu'au moment ou il n'y a plus d'eau  (Intervalle : volume d'air comprimé/29)</t>
    </r>
  </si>
  <si>
    <r>
      <t>EJECTION DE L AIR</t>
    </r>
    <r>
      <rPr>
        <sz val="10"/>
        <rFont val="Arial"/>
        <family val="0"/>
      </rPr>
      <t xml:space="preserve">
Volume de la bouteille vide d'eau jusqu'à pression air bouteille = pression atmosphérique soit Delta = 0   
(intervalle = volume bouteille / 19)</t>
    </r>
  </si>
  <si>
    <t>Fin de l'éjection de l'air  : t secondes</t>
  </si>
  <si>
    <t>Arrondi tsecondes +  1/100 s</t>
  </si>
  <si>
    <t>Fin de l'éjection de l'air + intervalles  5/100 s</t>
  </si>
  <si>
    <t>Vit. Fus m/s</t>
  </si>
  <si>
    <t>Vitesse km/h</t>
  </si>
  <si>
    <t>bon</t>
  </si>
  <si>
    <t>0.0</t>
  </si>
  <si>
    <t>mauvais</t>
  </si>
  <si>
    <t>0.4</t>
  </si>
  <si>
    <t>présent</t>
  </si>
  <si>
    <t>0.2</t>
  </si>
  <si>
    <t>absent</t>
  </si>
  <si>
    <t>1.7</t>
  </si>
  <si>
    <t>Forme de la pointe</t>
  </si>
  <si>
    <t>Ogivale</t>
  </si>
  <si>
    <t>Parabolique</t>
  </si>
  <si>
    <t>0.1</t>
  </si>
  <si>
    <t>Hémisphère</t>
  </si>
  <si>
    <t>Plate</t>
  </si>
  <si>
    <t>0.8</t>
  </si>
  <si>
    <t>1.4</t>
  </si>
  <si>
    <t>Simulation FUSEE sans parachute</t>
  </si>
  <si>
    <t>Exemple :</t>
  </si>
  <si>
    <t>corps + ailerons :  73g</t>
  </si>
  <si>
    <t>ogive plate : CX 0,9</t>
  </si>
  <si>
    <t>idem + ogive (sans parachute) :115g</t>
  </si>
  <si>
    <t>ogive pointue CX : 0,1</t>
  </si>
  <si>
    <t>Complete : 145g</t>
  </si>
  <si>
    <t>Hauteur max</t>
  </si>
  <si>
    <t>Pression</t>
  </si>
  <si>
    <t>poids</t>
  </si>
  <si>
    <t>eau</t>
  </si>
  <si>
    <t>longueur rampe</t>
  </si>
  <si>
    <t>inclinaison</t>
  </si>
  <si>
    <t>diametre</t>
  </si>
  <si>
    <t>goulot</t>
  </si>
  <si>
    <t>Durée d'éjection eau</t>
  </si>
  <si>
    <t>Durée éjection air</t>
  </si>
  <si>
    <t>Total</t>
  </si>
  <si>
    <t>doublon durée</t>
  </si>
  <si>
    <t>(valeur pas fiable)</t>
  </si>
  <si>
    <t>tube de guidage</t>
  </si>
  <si>
    <t>état de surface</t>
  </si>
  <si>
    <t>profilage ailerons</t>
  </si>
  <si>
    <t>Conique  h&gt;D</t>
  </si>
  <si>
    <t>Conique  h&lt;D</t>
  </si>
  <si>
    <t>Creuse, bouchée plus bas</t>
  </si>
  <si>
    <t>Section bouteille =</t>
  </si>
  <si>
    <t>Section du goulot =</t>
  </si>
  <si>
    <t>Diamètre bouteille en cm =</t>
  </si>
  <si>
    <t>Vitesse sortie rampe</t>
  </si>
  <si>
    <t>Avec embout GARDENA</t>
  </si>
  <si>
    <t>Volume de la bouteille en litre (Vb) =</t>
  </si>
  <si>
    <t>Diamètre du goulot  ou de la tuyèreen cm =</t>
  </si>
  <si>
    <t>Masse de la fusée à vide en kg (Mo) =</t>
  </si>
  <si>
    <t>Durée du vol</t>
  </si>
  <si>
    <t>pression</t>
  </si>
  <si>
    <t>hauteur</t>
  </si>
  <si>
    <t>si CX = 0,1    h = 228</t>
  </si>
  <si>
    <t>si CX = 0,05    h = 286m</t>
  </si>
  <si>
    <t>si CX = 0,01    h = 373m</t>
  </si>
  <si>
    <t>mecaflux.com</t>
  </si>
  <si>
    <t>La traînée est la force de résistance qu'exerce un fluide sur un objet lorsque le fluide ou l'objet sont en mouvement l'un par rapport à l'autre. Cette force est parallèle et opposée à la trajectoire du fluide.</t>
  </si>
  <si>
    <t>un coefficient appelé Cx ,(Le Cx est le coefficient de traînée, il est déterminé expérimentalement en soufflerie)</t>
  </si>
  <si>
    <t xml:space="preserve">de la vitesse du fluide, </t>
  </si>
  <si>
    <t xml:space="preserve">de sa densité, </t>
  </si>
  <si>
    <t>et de la surface offerte perpendiculairement au fluide. (le maître couple ou surface frontale).</t>
  </si>
  <si>
    <t>avec cette formule:</t>
  </si>
  <si>
    <t>p est la masse volumique du fluide KG/m3</t>
  </si>
  <si>
    <t>S la surface frontale ou maître couple m²</t>
  </si>
  <si>
    <t>v la vitesse relative* du fluide m/s</t>
  </si>
  <si>
    <t>*que ce soit le fluide, l'objet ou les deux qui se déplacent, nous prenons en compte la vitesse de l'un par rapport à l'autre.</t>
  </si>
  <si>
    <t>Des Cx et Cz mesurés expérimentalement sont accessibles à tous dans des bases de données ou La valeur de Cx est toujours donnée en fonction du nombre de Reynolds qui comprend la viscosité cinématique de fluide.</t>
  </si>
  <si>
    <t>Des méthodes de déterminations mathématique des Cx ou Cz existent et atteignent des degrés de précisions intéressants. Les coefficients de traînée et de portance sont souvent représentés par des graphiques appelé Polaires.</t>
  </si>
  <si>
    <t xml:space="preserve">(Dans son éditeur de profil Mécaflux integre Xfoil pour déterminer la portance et la trainée des profils dont vous ne trouvez pas les polaires soufflerie) </t>
  </si>
  <si>
    <t> Le Cx nous permet d'extrapoler des résistances à l'avancement pour des séries de profils géométriquement semblables.</t>
  </si>
  <si>
    <t>Rv= Cv . (Re . K/L)</t>
  </si>
  <si>
    <t>En hydrodynamique navale, on utilise parfois une méthode la méthode des doubles modèles pour déterminer la résistance visqueuse.</t>
  </si>
  <si>
    <r>
      <t xml:space="preserve">La force de </t>
    </r>
    <r>
      <rPr>
        <b/>
        <sz val="10"/>
        <color indexed="17"/>
        <rFont val="Tahoma"/>
        <family val="2"/>
      </rPr>
      <t>traînée</t>
    </r>
    <r>
      <rPr>
        <sz val="10"/>
        <color indexed="17"/>
        <rFont val="Tahoma"/>
        <family val="2"/>
      </rPr>
      <t xml:space="preserve"> peut etre calculée à partir de:</t>
    </r>
  </si>
  <si>
    <r>
      <t xml:space="preserve">La </t>
    </r>
    <r>
      <rPr>
        <b/>
        <sz val="10"/>
        <color indexed="17"/>
        <rFont val="Tahoma"/>
        <family val="2"/>
      </rPr>
      <t>force de traînée</t>
    </r>
    <r>
      <rPr>
        <sz val="10"/>
        <color indexed="17"/>
        <rFont val="Tahoma"/>
        <family val="2"/>
      </rPr>
      <t xml:space="preserve"> s'exprime en Newtons, c'est en générale celle qui s'oppose au déplacement ou freine le parachute.</t>
    </r>
  </si>
  <si>
    <r>
      <t xml:space="preserve">Lorsque la traînée est étudiée dans l'eau on parle de résistance visqueuse </t>
    </r>
    <r>
      <rPr>
        <b/>
        <sz val="13.5"/>
        <color indexed="17"/>
        <rFont val="Tahoma"/>
        <family val="2"/>
      </rPr>
      <t>Rv</t>
    </r>
    <r>
      <rPr>
        <sz val="10"/>
        <color indexed="17"/>
        <rFont val="Tahoma"/>
        <family val="2"/>
      </rPr>
      <t xml:space="preserve"> et la formule de calcul du coefficient de traînée est liée au nombre de Reynolds</t>
    </r>
    <r>
      <rPr>
        <b/>
        <sz val="13.5"/>
        <color indexed="17"/>
        <rFont val="Tahoma"/>
        <family val="2"/>
      </rPr>
      <t xml:space="preserve"> Re</t>
    </r>
    <r>
      <rPr>
        <sz val="10"/>
        <color indexed="17"/>
        <rFont val="Tahoma"/>
        <family val="2"/>
      </rPr>
      <t xml:space="preserve"> et prends le nom de coefficient de résistance visqueuse </t>
    </r>
    <r>
      <rPr>
        <b/>
        <sz val="13.5"/>
        <color indexed="17"/>
        <rFont val="Tahoma"/>
        <family val="2"/>
      </rPr>
      <t xml:space="preserve">Cv </t>
    </r>
    <r>
      <rPr>
        <sz val="10"/>
        <color indexed="17"/>
        <rFont val="Tahoma"/>
        <family val="2"/>
      </rPr>
      <t>.</t>
    </r>
  </si>
  <si>
    <t>acceleration</t>
  </si>
  <si>
    <t>Max</t>
  </si>
  <si>
    <t>Acceleration max :</t>
  </si>
  <si>
    <t>soit   en G</t>
  </si>
  <si>
    <t>G</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</si>
</sst>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0000"/>
    <numFmt numFmtId="169" formatCode="0.0000"/>
    <numFmt numFmtId="170" formatCode="0.000"/>
    <numFmt numFmtId="171" formatCode="0.0&quot; cm&quot;"/>
    <numFmt numFmtId="172" formatCode="0&quot; °&quot;"/>
    <numFmt numFmtId="173" formatCode="0&quot; cm&quot;"/>
    <numFmt numFmtId="174" formatCode="0.0&quot; Bars&quot;"/>
    <numFmt numFmtId="175" formatCode="0.00&quot; m/s²&quot;"/>
    <numFmt numFmtId="176" formatCode="0&quot; Kg/m3&quot;"/>
    <numFmt numFmtId="177" formatCode="0&quot; Pa&quot;"/>
    <numFmt numFmtId="178" formatCode="0.00&quot; litres&quot;"/>
    <numFmt numFmtId="179" formatCode="0.000&quot; Kg&quot;"/>
    <numFmt numFmtId="180" formatCode="0.00&quot; m&quot;"/>
    <numFmt numFmtId="181" formatCode="0.00&quot; s&quot;"/>
    <numFmt numFmtId="182" formatCode="0.00&quot; m/s&quot;"/>
    <numFmt numFmtId="183" formatCode="0.00&quot; N&quot;"/>
    <numFmt numFmtId="184" formatCode="0.00&quot;km/h&quot;"/>
    <numFmt numFmtId="185" formatCode="0.0"/>
    <numFmt numFmtId="186" formatCode="&quot;Vrai&quot;;&quot;Vrai&quot;;&quot;Faux&quot;"/>
    <numFmt numFmtId="187" formatCode="&quot;Actif&quot;;&quot;Actif&quot;;&quot;Inactif&quot;"/>
    <numFmt numFmtId="188" formatCode="0.00_ ;[Red]\-0.00\ "/>
    <numFmt numFmtId="189" formatCode="#,##0\ _G;\-#,##0\ _G"/>
  </numFmts>
  <fonts count="49">
    <font>
      <sz val="10"/>
      <name val="Arial"/>
      <family val="0"/>
    </font>
    <font>
      <sz val="10"/>
      <color indexed="10"/>
      <name val="Arial"/>
      <family val="2"/>
    </font>
    <font>
      <b/>
      <sz val="10"/>
      <name val="Arial"/>
      <family val="2"/>
    </font>
    <font>
      <sz val="12"/>
      <name val="Arial"/>
      <family val="0"/>
    </font>
    <font>
      <b/>
      <sz val="16"/>
      <name val="Arial"/>
      <family val="2"/>
    </font>
    <font>
      <vertAlign val="superscript"/>
      <sz val="10"/>
      <name val="Arial"/>
      <family val="2"/>
    </font>
    <font>
      <b/>
      <sz val="14.75"/>
      <name val="Arial"/>
      <family val="0"/>
    </font>
    <font>
      <b/>
      <sz val="12"/>
      <name val="Arial"/>
      <family val="0"/>
    </font>
    <font>
      <sz val="16.25"/>
      <name val="Arial"/>
      <family val="0"/>
    </font>
    <font>
      <sz val="8.25"/>
      <name val="Arial"/>
      <family val="2"/>
    </font>
    <font>
      <b/>
      <sz val="10"/>
      <color indexed="17"/>
      <name val="Arial"/>
      <family val="2"/>
    </font>
    <font>
      <sz val="10"/>
      <color indexed="17"/>
      <name val="Arial"/>
      <family val="2"/>
    </font>
    <font>
      <b/>
      <sz val="10"/>
      <color indexed="10"/>
      <name val="Arial"/>
      <family val="2"/>
    </font>
    <font>
      <sz val="16"/>
      <name val="Arial"/>
      <family val="2"/>
    </font>
    <font>
      <sz val="16"/>
      <color indexed="10"/>
      <name val="Arial"/>
      <family val="2"/>
    </font>
    <font>
      <sz val="10.5"/>
      <name val="Arial"/>
      <family val="2"/>
    </font>
    <font>
      <sz val="10.25"/>
      <name val="Arial"/>
      <family val="2"/>
    </font>
    <font>
      <b/>
      <i/>
      <u val="single"/>
      <sz val="12"/>
      <name val="Arial"/>
      <family val="2"/>
    </font>
    <font>
      <b/>
      <sz val="10"/>
      <color indexed="12"/>
      <name val="Arial"/>
      <family val="2"/>
    </font>
    <font>
      <sz val="10"/>
      <color indexed="12"/>
      <name val="Arial"/>
      <family val="2"/>
    </font>
    <font>
      <b/>
      <sz val="10.75"/>
      <name val="Arial"/>
      <family val="2"/>
    </font>
    <font>
      <b/>
      <sz val="10.25"/>
      <name val="Arial"/>
      <family val="2"/>
    </font>
    <font>
      <i/>
      <sz val="10"/>
      <name val="Arial"/>
      <family val="2"/>
    </font>
    <font>
      <u val="single"/>
      <sz val="10"/>
      <color indexed="12"/>
      <name val="Arial"/>
      <family val="0"/>
    </font>
    <font>
      <u val="single"/>
      <sz val="10"/>
      <color indexed="36"/>
      <name val="Arial"/>
      <family val="0"/>
    </font>
    <font>
      <b/>
      <sz val="8"/>
      <name val="Tahoma"/>
      <family val="0"/>
    </font>
    <font>
      <b/>
      <sz val="10.5"/>
      <name val="Arial"/>
      <family val="2"/>
    </font>
    <font>
      <sz val="14.25"/>
      <name val="Arial"/>
      <family val="0"/>
    </font>
    <font>
      <sz val="8.5"/>
      <name val="Arial"/>
      <family val="2"/>
    </font>
    <font>
      <sz val="9.75"/>
      <name val="Arial"/>
      <family val="2"/>
    </font>
    <font>
      <sz val="14"/>
      <color indexed="18"/>
      <name val="Curlz MT"/>
      <family val="0"/>
    </font>
    <font>
      <sz val="12"/>
      <name val="Times New Roman"/>
      <family val="1"/>
    </font>
    <font>
      <b/>
      <sz val="11.25"/>
      <name val="Arial"/>
      <family val="2"/>
    </font>
    <font>
      <b/>
      <sz val="13.5"/>
      <name val="Arial"/>
      <family val="2"/>
    </font>
    <font>
      <sz val="16"/>
      <color indexed="18"/>
      <name val="Curlz MT"/>
      <family val="0"/>
    </font>
    <font>
      <b/>
      <sz val="16"/>
      <color indexed="10"/>
      <name val="Curlz MT"/>
      <family val="0"/>
    </font>
    <font>
      <b/>
      <sz val="8.5"/>
      <color indexed="10"/>
      <name val="Arial"/>
      <family val="2"/>
    </font>
    <font>
      <b/>
      <sz val="8.5"/>
      <color indexed="17"/>
      <name val="Arial"/>
      <family val="2"/>
    </font>
    <font>
      <b/>
      <sz val="8.5"/>
      <color indexed="12"/>
      <name val="Arial"/>
      <family val="2"/>
    </font>
    <font>
      <b/>
      <sz val="14"/>
      <name val="Arial"/>
      <family val="2"/>
    </font>
    <font>
      <b/>
      <sz val="10"/>
      <color indexed="61"/>
      <name val="Arial"/>
      <family val="2"/>
    </font>
    <font>
      <sz val="8"/>
      <name val="Arial Narrow"/>
      <family val="2"/>
    </font>
    <font>
      <u val="single"/>
      <sz val="10"/>
      <color indexed="17"/>
      <name val="Arial"/>
      <family val="0"/>
    </font>
    <font>
      <sz val="10"/>
      <color indexed="17"/>
      <name val="Tahoma"/>
      <family val="2"/>
    </font>
    <font>
      <b/>
      <sz val="10"/>
      <color indexed="17"/>
      <name val="Tahoma"/>
      <family val="2"/>
    </font>
    <font>
      <b/>
      <sz val="13.5"/>
      <color indexed="17"/>
      <name val="Tahoma"/>
      <family val="2"/>
    </font>
    <font>
      <sz val="7.5"/>
      <name val="Arial"/>
      <family val="2"/>
    </font>
    <font>
      <sz val="8"/>
      <name val="Tahoma"/>
      <family val="2"/>
    </font>
    <font>
      <b/>
      <sz val="8"/>
      <name val="Arial"/>
      <family val="2"/>
    </font>
  </fonts>
  <fills count="6">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39">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color indexed="63"/>
      </left>
      <right>
        <color indexed="63"/>
      </right>
      <top style="thick"/>
      <bottom>
        <color indexed="63"/>
      </bottom>
    </border>
    <border>
      <left style="thin"/>
      <right>
        <color indexed="63"/>
      </right>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2" fillId="0" borderId="0" xfId="0" applyFont="1" applyAlignment="1">
      <alignment/>
    </xf>
    <xf numFmtId="0" fontId="0" fillId="0" borderId="0" xfId="0" applyNumberFormat="1" applyAlignment="1">
      <alignment/>
    </xf>
    <xf numFmtId="0" fontId="0" fillId="0" borderId="0" xfId="0" applyAlignment="1">
      <alignment horizontal="right"/>
    </xf>
    <xf numFmtId="168" fontId="0" fillId="0" borderId="0" xfId="0" applyNumberFormat="1" applyAlignment="1">
      <alignment/>
    </xf>
    <xf numFmtId="0" fontId="2" fillId="0" borderId="0" xfId="0" applyNumberFormat="1" applyFont="1" applyAlignment="1">
      <alignment/>
    </xf>
    <xf numFmtId="0" fontId="0" fillId="2" borderId="0" xfId="0" applyFill="1" applyAlignment="1">
      <alignment/>
    </xf>
    <xf numFmtId="0" fontId="0" fillId="0" borderId="0" xfId="0" applyFill="1" applyAlignment="1">
      <alignment/>
    </xf>
    <xf numFmtId="2" fontId="0" fillId="0" borderId="0" xfId="0" applyNumberFormat="1" applyAlignment="1">
      <alignment/>
    </xf>
    <xf numFmtId="169" fontId="0" fillId="0" borderId="0" xfId="0" applyNumberFormat="1" applyAlignment="1">
      <alignment/>
    </xf>
    <xf numFmtId="0" fontId="4" fillId="0" borderId="0" xfId="0" applyFont="1" applyAlignment="1">
      <alignment/>
    </xf>
    <xf numFmtId="0" fontId="1" fillId="0" borderId="0" xfId="0" applyFont="1" applyAlignment="1">
      <alignment/>
    </xf>
    <xf numFmtId="0" fontId="0" fillId="0" borderId="0" xfId="0" applyFont="1" applyAlignment="1">
      <alignment horizontal="left"/>
    </xf>
    <xf numFmtId="0" fontId="0" fillId="0" borderId="0" xfId="0" applyFont="1" applyFill="1" applyAlignment="1">
      <alignment/>
    </xf>
    <xf numFmtId="0" fontId="0" fillId="0" borderId="0" xfId="0" applyFont="1" applyAlignment="1">
      <alignment/>
    </xf>
    <xf numFmtId="0" fontId="0" fillId="0" borderId="0" xfId="0" applyNumberFormat="1" applyFont="1" applyAlignment="1">
      <alignment/>
    </xf>
    <xf numFmtId="168" fontId="0" fillId="0" borderId="0" xfId="0" applyNumberFormat="1" applyFont="1" applyAlignment="1">
      <alignment/>
    </xf>
    <xf numFmtId="169" fontId="0" fillId="0" borderId="0" xfId="0" applyNumberFormat="1" applyFont="1" applyAlignment="1">
      <alignment/>
    </xf>
    <xf numFmtId="0" fontId="1" fillId="0" borderId="0" xfId="0" applyFont="1" applyAlignment="1">
      <alignment horizontal="right"/>
    </xf>
    <xf numFmtId="2" fontId="0" fillId="0" borderId="0" xfId="0" applyNumberFormat="1" applyFill="1" applyAlignment="1">
      <alignment/>
    </xf>
    <xf numFmtId="0" fontId="0" fillId="0" borderId="0" xfId="0" applyAlignment="1">
      <alignment horizontal="center"/>
    </xf>
    <xf numFmtId="0" fontId="2" fillId="0" borderId="1" xfId="0" applyFont="1" applyBorder="1" applyAlignment="1">
      <alignment/>
    </xf>
    <xf numFmtId="0" fontId="1" fillId="0" borderId="2" xfId="0" applyFont="1" applyBorder="1" applyAlignment="1">
      <alignment/>
    </xf>
    <xf numFmtId="0" fontId="2" fillId="0" borderId="3" xfId="0" applyFont="1" applyBorder="1" applyAlignment="1">
      <alignment horizontal="center"/>
    </xf>
    <xf numFmtId="170" fontId="0" fillId="0" borderId="0" xfId="0" applyNumberFormat="1" applyAlignment="1">
      <alignment/>
    </xf>
    <xf numFmtId="0" fontId="2" fillId="0" borderId="0" xfId="0" applyFont="1" applyAlignment="1">
      <alignment horizontal="right"/>
    </xf>
    <xf numFmtId="0" fontId="0" fillId="0" borderId="4" xfId="0" applyBorder="1" applyAlignment="1">
      <alignmen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NumberFormat="1" applyFont="1" applyBorder="1" applyAlignment="1">
      <alignment horizontal="center"/>
    </xf>
    <xf numFmtId="0" fontId="2" fillId="0" borderId="7" xfId="0" applyFont="1" applyBorder="1" applyAlignment="1">
      <alignment horizontal="center"/>
    </xf>
    <xf numFmtId="168" fontId="0" fillId="0" borderId="5" xfId="0" applyNumberFormat="1" applyBorder="1" applyAlignment="1">
      <alignment horizontal="center"/>
    </xf>
    <xf numFmtId="2" fontId="1" fillId="0" borderId="5" xfId="0" applyNumberFormat="1" applyFont="1" applyBorder="1" applyAlignment="1">
      <alignment horizontal="center"/>
    </xf>
    <xf numFmtId="170" fontId="0" fillId="0" borderId="6" xfId="0" applyNumberFormat="1" applyFont="1" applyBorder="1" applyAlignment="1">
      <alignment horizontal="center"/>
    </xf>
    <xf numFmtId="170" fontId="0" fillId="0" borderId="5" xfId="0" applyNumberFormat="1" applyFont="1" applyBorder="1" applyAlignment="1">
      <alignment horizontal="center"/>
    </xf>
    <xf numFmtId="170" fontId="0" fillId="0" borderId="6" xfId="0" applyNumberFormat="1" applyBorder="1" applyAlignment="1">
      <alignment horizontal="center"/>
    </xf>
    <xf numFmtId="170" fontId="0" fillId="0" borderId="8" xfId="0" applyNumberFormat="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168" fontId="0" fillId="0" borderId="8" xfId="0" applyNumberFormat="1" applyBorder="1" applyAlignment="1">
      <alignment horizontal="center"/>
    </xf>
    <xf numFmtId="1" fontId="0" fillId="0" borderId="0" xfId="0" applyNumberFormat="1" applyBorder="1" applyAlignment="1">
      <alignment horizontal="center"/>
    </xf>
    <xf numFmtId="2" fontId="1" fillId="0" borderId="8" xfId="0" applyNumberFormat="1" applyFont="1" applyBorder="1" applyAlignment="1">
      <alignment horizontal="center"/>
    </xf>
    <xf numFmtId="170" fontId="0" fillId="0" borderId="9" xfId="0" applyNumberFormat="1" applyFont="1" applyBorder="1" applyAlignment="1">
      <alignment horizontal="center"/>
    </xf>
    <xf numFmtId="170" fontId="0" fillId="0" borderId="8" xfId="0" applyNumberFormat="1" applyFont="1" applyBorder="1" applyAlignment="1">
      <alignment horizontal="center"/>
    </xf>
    <xf numFmtId="170" fontId="0" fillId="0" borderId="9" xfId="0" applyNumberFormat="1" applyBorder="1" applyAlignment="1">
      <alignment horizontal="center"/>
    </xf>
    <xf numFmtId="170" fontId="0" fillId="0" borderId="0" xfId="0" applyNumberFormat="1" applyBorder="1" applyAlignment="1">
      <alignment horizontal="center"/>
    </xf>
    <xf numFmtId="168" fontId="0" fillId="0" borderId="10" xfId="0" applyNumberFormat="1" applyBorder="1" applyAlignment="1">
      <alignment horizontal="center"/>
    </xf>
    <xf numFmtId="1" fontId="0" fillId="0" borderId="4" xfId="0" applyNumberFormat="1" applyBorder="1" applyAlignment="1">
      <alignment horizontal="center"/>
    </xf>
    <xf numFmtId="2" fontId="1" fillId="0" borderId="10" xfId="0" applyNumberFormat="1" applyFont="1" applyBorder="1" applyAlignment="1">
      <alignment horizontal="center"/>
    </xf>
    <xf numFmtId="170" fontId="0" fillId="0" borderId="11" xfId="0" applyNumberFormat="1" applyFont="1" applyBorder="1" applyAlignment="1">
      <alignment horizontal="center"/>
    </xf>
    <xf numFmtId="170" fontId="0" fillId="0" borderId="10" xfId="0" applyNumberFormat="1" applyFont="1" applyBorder="1" applyAlignment="1">
      <alignment horizontal="center"/>
    </xf>
    <xf numFmtId="170" fontId="0" fillId="0" borderId="4"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70" fontId="0" fillId="0" borderId="0" xfId="0" applyNumberFormat="1" applyAlignment="1">
      <alignment horizontal="center"/>
    </xf>
    <xf numFmtId="0" fontId="0" fillId="0" borderId="0" xfId="0" applyFont="1" applyAlignment="1">
      <alignment horizontal="center"/>
    </xf>
    <xf numFmtId="170" fontId="0" fillId="0" borderId="0" xfId="0" applyNumberFormat="1" applyFont="1" applyAlignment="1">
      <alignment horizontal="center"/>
    </xf>
    <xf numFmtId="0" fontId="10" fillId="0" borderId="3" xfId="0" applyFont="1" applyBorder="1" applyAlignment="1">
      <alignment horizontal="center"/>
    </xf>
    <xf numFmtId="169" fontId="11" fillId="0" borderId="5" xfId="0" applyNumberFormat="1" applyFont="1" applyBorder="1" applyAlignment="1">
      <alignment horizontal="center"/>
    </xf>
    <xf numFmtId="169" fontId="11" fillId="0" borderId="8" xfId="0" applyNumberFormat="1" applyFont="1" applyBorder="1" applyAlignment="1">
      <alignment horizontal="center"/>
    </xf>
    <xf numFmtId="169" fontId="11" fillId="0" borderId="10" xfId="0" applyNumberFormat="1" applyFont="1" applyBorder="1" applyAlignment="1">
      <alignment horizontal="center"/>
    </xf>
    <xf numFmtId="0" fontId="11" fillId="0" borderId="8" xfId="0" applyFont="1" applyBorder="1" applyAlignment="1">
      <alignment horizontal="center"/>
    </xf>
    <xf numFmtId="0" fontId="12" fillId="0" borderId="3" xfId="0" applyFont="1" applyBorder="1" applyAlignment="1">
      <alignment horizontal="center"/>
    </xf>
    <xf numFmtId="0" fontId="1" fillId="0" borderId="8" xfId="0" applyFont="1" applyBorder="1" applyAlignment="1">
      <alignment horizontal="center"/>
    </xf>
    <xf numFmtId="0" fontId="12" fillId="0" borderId="5" xfId="0" applyFont="1" applyBorder="1" applyAlignment="1">
      <alignment horizontal="center"/>
    </xf>
    <xf numFmtId="170" fontId="1" fillId="0" borderId="8" xfId="0" applyNumberFormat="1" applyFont="1" applyBorder="1" applyAlignment="1">
      <alignment horizontal="center"/>
    </xf>
    <xf numFmtId="170" fontId="1" fillId="0" borderId="10" xfId="0" applyNumberFormat="1" applyFont="1" applyBorder="1" applyAlignment="1">
      <alignment horizontal="center"/>
    </xf>
    <xf numFmtId="0" fontId="1" fillId="0" borderId="0" xfId="0" applyFont="1" applyAlignment="1">
      <alignment horizontal="center"/>
    </xf>
    <xf numFmtId="0" fontId="0" fillId="0" borderId="14" xfId="0" applyBorder="1" applyAlignment="1">
      <alignment horizontal="right"/>
    </xf>
    <xf numFmtId="0" fontId="0" fillId="0" borderId="15" xfId="0" applyBorder="1" applyAlignment="1">
      <alignment horizontal="right"/>
    </xf>
    <xf numFmtId="177" fontId="0" fillId="0" borderId="0" xfId="0" applyNumberFormat="1" applyFill="1" applyBorder="1" applyAlignment="1">
      <alignment horizontal="center"/>
    </xf>
    <xf numFmtId="11" fontId="0" fillId="2" borderId="9" xfId="0" applyNumberFormat="1" applyFill="1" applyBorder="1" applyAlignment="1">
      <alignment horizontal="center"/>
    </xf>
    <xf numFmtId="0" fontId="0" fillId="2" borderId="9" xfId="0" applyFill="1" applyBorder="1" applyAlignment="1">
      <alignment horizontal="center"/>
    </xf>
    <xf numFmtId="0" fontId="0" fillId="2" borderId="16" xfId="0" applyFill="1" applyBorder="1" applyAlignment="1">
      <alignment horizontal="center"/>
    </xf>
    <xf numFmtId="0" fontId="4" fillId="3" borderId="0" xfId="0" applyFont="1" applyFill="1" applyAlignment="1">
      <alignment/>
    </xf>
    <xf numFmtId="0" fontId="0" fillId="3" borderId="0" xfId="0" applyFill="1" applyAlignment="1">
      <alignment/>
    </xf>
    <xf numFmtId="0" fontId="13" fillId="3" borderId="0" xfId="0" applyNumberFormat="1" applyFont="1" applyFill="1" applyAlignment="1">
      <alignment/>
    </xf>
    <xf numFmtId="0" fontId="14" fillId="3" borderId="0" xfId="0" applyFont="1" applyFill="1" applyAlignment="1">
      <alignment/>
    </xf>
    <xf numFmtId="0" fontId="13" fillId="3" borderId="0" xfId="0" applyFont="1" applyFill="1" applyAlignment="1">
      <alignment/>
    </xf>
    <xf numFmtId="2" fontId="0" fillId="2" borderId="0" xfId="0" applyNumberFormat="1" applyFill="1" applyAlignment="1">
      <alignment horizontal="center"/>
    </xf>
    <xf numFmtId="0" fontId="2" fillId="2" borderId="0" xfId="0" applyFont="1" applyFill="1" applyAlignment="1">
      <alignment/>
    </xf>
    <xf numFmtId="2" fontId="2" fillId="2" borderId="0" xfId="0" applyNumberFormat="1" applyFont="1" applyFill="1" applyAlignment="1">
      <alignment horizontal="center"/>
    </xf>
    <xf numFmtId="0" fontId="0" fillId="0" borderId="0" xfId="0" applyAlignment="1" quotePrefix="1">
      <alignment horizontal="right"/>
    </xf>
    <xf numFmtId="0" fontId="17" fillId="0" borderId="0" xfId="0" applyFont="1" applyAlignment="1">
      <alignment horizontal="left"/>
    </xf>
    <xf numFmtId="0" fontId="17" fillId="0" borderId="0" xfId="0" applyFont="1" applyAlignment="1">
      <alignment/>
    </xf>
    <xf numFmtId="1" fontId="0" fillId="0" borderId="5" xfId="0" applyNumberFormat="1" applyBorder="1" applyAlignment="1">
      <alignment horizontal="center"/>
    </xf>
    <xf numFmtId="1" fontId="0" fillId="0" borderId="8" xfId="0" applyNumberFormat="1" applyBorder="1" applyAlignment="1">
      <alignment horizontal="center"/>
    </xf>
    <xf numFmtId="1" fontId="0" fillId="0" borderId="10" xfId="0" applyNumberFormat="1" applyBorder="1" applyAlignment="1">
      <alignment horizontal="center"/>
    </xf>
    <xf numFmtId="169" fontId="0" fillId="0" borderId="0" xfId="0" applyNumberFormat="1" applyAlignment="1">
      <alignment horizontal="center"/>
    </xf>
    <xf numFmtId="0" fontId="0" fillId="0" borderId="0" xfId="0" applyBorder="1" applyAlignment="1">
      <alignment/>
    </xf>
    <xf numFmtId="0" fontId="2" fillId="0" borderId="0" xfId="0" applyFont="1" applyBorder="1" applyAlignment="1">
      <alignment/>
    </xf>
    <xf numFmtId="0" fontId="18" fillId="0" borderId="17" xfId="0" applyFont="1" applyBorder="1" applyAlignment="1">
      <alignment horizontal="center"/>
    </xf>
    <xf numFmtId="0" fontId="18" fillId="0" borderId="5" xfId="0" applyFont="1" applyBorder="1" applyAlignment="1">
      <alignment horizontal="center"/>
    </xf>
    <xf numFmtId="0" fontId="19" fillId="0" borderId="0" xfId="0" applyFont="1" applyBorder="1" applyAlignment="1">
      <alignment horizontal="center"/>
    </xf>
    <xf numFmtId="0" fontId="19" fillId="0" borderId="8" xfId="0" applyFont="1" applyBorder="1" applyAlignment="1">
      <alignment horizontal="center"/>
    </xf>
    <xf numFmtId="170" fontId="19" fillId="0" borderId="0" xfId="0" applyNumberFormat="1" applyFont="1" applyBorder="1" applyAlignment="1">
      <alignment horizontal="center"/>
    </xf>
    <xf numFmtId="170" fontId="19" fillId="0" borderId="8" xfId="0" applyNumberFormat="1" applyFont="1" applyBorder="1" applyAlignment="1">
      <alignment horizontal="center"/>
    </xf>
    <xf numFmtId="170" fontId="19" fillId="0" borderId="4" xfId="0" applyNumberFormat="1" applyFont="1" applyBorder="1" applyAlignment="1">
      <alignment horizontal="center"/>
    </xf>
    <xf numFmtId="170" fontId="19" fillId="0" borderId="10" xfId="0" applyNumberFormat="1" applyFont="1" applyBorder="1" applyAlignment="1">
      <alignment horizontal="center"/>
    </xf>
    <xf numFmtId="170" fontId="19" fillId="0" borderId="0" xfId="0" applyNumberFormat="1" applyFont="1" applyAlignment="1">
      <alignment horizontal="center"/>
    </xf>
    <xf numFmtId="0" fontId="19" fillId="0" borderId="0" xfId="0" applyFont="1" applyAlignment="1">
      <alignment horizontal="center"/>
    </xf>
    <xf numFmtId="0" fontId="0" fillId="0" borderId="0" xfId="0" applyBorder="1" applyAlignment="1">
      <alignment horizontal="right"/>
    </xf>
    <xf numFmtId="0" fontId="4" fillId="3" borderId="0" xfId="0" applyFont="1" applyFill="1" applyBorder="1" applyAlignment="1">
      <alignment/>
    </xf>
    <xf numFmtId="0" fontId="0" fillId="3" borderId="0" xfId="0" applyFill="1" applyBorder="1" applyAlignment="1">
      <alignment/>
    </xf>
    <xf numFmtId="0" fontId="0" fillId="0" borderId="8" xfId="0" applyBorder="1" applyAlignment="1">
      <alignment horizontal="right"/>
    </xf>
    <xf numFmtId="0" fontId="0" fillId="0" borderId="12" xfId="0" applyBorder="1" applyAlignment="1">
      <alignment horizontal="right"/>
    </xf>
    <xf numFmtId="0" fontId="2" fillId="3" borderId="3" xfId="0" applyFont="1" applyFill="1" applyBorder="1" applyAlignment="1">
      <alignment horizontal="center"/>
    </xf>
    <xf numFmtId="0" fontId="22" fillId="0" borderId="0" xfId="0" applyFont="1" applyAlignment="1">
      <alignment/>
    </xf>
    <xf numFmtId="0" fontId="31" fillId="0" borderId="18" xfId="0" applyFont="1" applyBorder="1" applyAlignment="1">
      <alignment wrapText="1"/>
    </xf>
    <xf numFmtId="0" fontId="31" fillId="0" borderId="19" xfId="0" applyFont="1" applyBorder="1" applyAlignment="1">
      <alignment wrapText="1"/>
    </xf>
    <xf numFmtId="0" fontId="31" fillId="0" borderId="20" xfId="0" applyFont="1" applyBorder="1" applyAlignment="1">
      <alignment wrapText="1"/>
    </xf>
    <xf numFmtId="2" fontId="31" fillId="0" borderId="21" xfId="0" applyNumberFormat="1" applyFont="1" applyBorder="1" applyAlignment="1">
      <alignment wrapText="1"/>
    </xf>
    <xf numFmtId="2" fontId="31" fillId="0" borderId="22" xfId="0" applyNumberFormat="1" applyFont="1" applyBorder="1" applyAlignment="1">
      <alignment wrapText="1"/>
    </xf>
    <xf numFmtId="2" fontId="31" fillId="0" borderId="23" xfId="0" applyNumberFormat="1" applyFont="1" applyBorder="1" applyAlignment="1">
      <alignment wrapText="1"/>
    </xf>
    <xf numFmtId="2" fontId="3" fillId="0" borderId="0" xfId="0" applyNumberFormat="1" applyFont="1" applyAlignment="1">
      <alignment/>
    </xf>
    <xf numFmtId="0" fontId="2" fillId="0" borderId="0" xfId="0" applyFont="1" applyAlignment="1">
      <alignment horizontal="center"/>
    </xf>
    <xf numFmtId="0" fontId="2" fillId="0" borderId="0" xfId="0" applyFont="1" applyAlignment="1">
      <alignment horizontal="center"/>
    </xf>
    <xf numFmtId="0" fontId="19" fillId="0" borderId="0" xfId="0" applyFont="1" applyAlignment="1">
      <alignment/>
    </xf>
    <xf numFmtId="0" fontId="19" fillId="0" borderId="0" xfId="0" applyFont="1" applyAlignment="1">
      <alignment/>
    </xf>
    <xf numFmtId="2" fontId="19" fillId="0" borderId="0" xfId="0" applyNumberFormat="1" applyFont="1" applyAlignment="1">
      <alignment/>
    </xf>
    <xf numFmtId="2" fontId="19" fillId="0" borderId="0" xfId="0" applyNumberFormat="1" applyFont="1" applyFill="1" applyAlignment="1">
      <alignment/>
    </xf>
    <xf numFmtId="172" fontId="0" fillId="4" borderId="9" xfId="0" applyNumberFormat="1" applyFill="1" applyBorder="1" applyAlignment="1">
      <alignment horizontal="center"/>
    </xf>
    <xf numFmtId="173" fontId="0" fillId="4" borderId="9" xfId="0" applyNumberFormat="1" applyFill="1" applyBorder="1" applyAlignment="1">
      <alignment horizontal="center"/>
    </xf>
    <xf numFmtId="174" fontId="0" fillId="4" borderId="9" xfId="0" applyNumberFormat="1" applyFill="1" applyBorder="1" applyAlignment="1">
      <alignment horizontal="center"/>
    </xf>
    <xf numFmtId="178" fontId="0" fillId="4" borderId="16" xfId="0" applyNumberFormat="1" applyFill="1" applyBorder="1" applyAlignment="1">
      <alignment horizontal="center"/>
    </xf>
    <xf numFmtId="175" fontId="0" fillId="4" borderId="9" xfId="0" applyNumberFormat="1" applyFill="1" applyBorder="1" applyAlignment="1">
      <alignment horizontal="center"/>
    </xf>
    <xf numFmtId="176" fontId="0" fillId="4" borderId="9" xfId="0" applyNumberFormat="1" applyFill="1" applyBorder="1" applyAlignment="1">
      <alignment horizontal="center"/>
    </xf>
    <xf numFmtId="177" fontId="0" fillId="4" borderId="16" xfId="0" applyNumberFormat="1" applyFill="1" applyBorder="1" applyAlignment="1">
      <alignment horizontal="center"/>
    </xf>
    <xf numFmtId="2" fontId="3" fillId="4" borderId="0" xfId="0" applyNumberFormat="1" applyFont="1" applyFill="1" applyAlignment="1">
      <alignment/>
    </xf>
    <xf numFmtId="2" fontId="0" fillId="5" borderId="16" xfId="0" applyNumberFormat="1" applyFill="1" applyBorder="1" applyAlignment="1">
      <alignment horizontal="center"/>
    </xf>
    <xf numFmtId="2" fontId="3" fillId="5" borderId="0" xfId="0" applyNumberFormat="1" applyFont="1" applyFill="1" applyAlignment="1">
      <alignment/>
    </xf>
    <xf numFmtId="2" fontId="0" fillId="4" borderId="9" xfId="0" applyNumberFormat="1" applyFill="1" applyBorder="1" applyAlignment="1">
      <alignment horizontal="center"/>
    </xf>
    <xf numFmtId="0" fontId="30" fillId="0" borderId="0" xfId="0" applyFont="1" applyFill="1" applyBorder="1" applyAlignment="1">
      <alignment horizontal="center" vertical="center" wrapText="1"/>
    </xf>
    <xf numFmtId="0" fontId="19" fillId="0" borderId="0" xfId="0" applyFont="1" applyFill="1" applyAlignment="1">
      <alignment/>
    </xf>
    <xf numFmtId="2" fontId="19" fillId="0" borderId="0" xfId="0" applyNumberFormat="1" applyFont="1" applyFill="1" applyAlignment="1">
      <alignment horizontal="center"/>
    </xf>
    <xf numFmtId="0" fontId="0" fillId="0" borderId="0" xfId="0" applyFill="1" applyAlignment="1">
      <alignment horizontal="center"/>
    </xf>
    <xf numFmtId="0" fontId="34" fillId="0" borderId="0" xfId="0" applyFont="1" applyFill="1" applyBorder="1" applyAlignment="1">
      <alignment horizontal="center" vertical="center" wrapText="1"/>
    </xf>
    <xf numFmtId="0" fontId="35" fillId="0" borderId="0" xfId="0" applyFont="1" applyFill="1" applyBorder="1" applyAlignment="1">
      <alignment horizontal="left" vertical="center"/>
    </xf>
    <xf numFmtId="184" fontId="19" fillId="0" borderId="0" xfId="0" applyNumberFormat="1" applyFont="1" applyFill="1" applyAlignment="1">
      <alignment horizontal="center"/>
    </xf>
    <xf numFmtId="182" fontId="19" fillId="0" borderId="0" xfId="0" applyNumberFormat="1" applyFont="1" applyAlignment="1">
      <alignment horizontal="center"/>
    </xf>
    <xf numFmtId="183" fontId="19" fillId="0" borderId="0" xfId="0" applyNumberFormat="1" applyFont="1" applyAlignment="1">
      <alignment horizontal="center"/>
    </xf>
    <xf numFmtId="180" fontId="12" fillId="0" borderId="24" xfId="0" applyNumberFormat="1" applyFont="1" applyBorder="1" applyAlignment="1">
      <alignment horizontal="center"/>
    </xf>
    <xf numFmtId="181" fontId="19" fillId="0" borderId="0" xfId="0" applyNumberFormat="1" applyFont="1" applyAlignment="1">
      <alignment horizontal="center"/>
    </xf>
    <xf numFmtId="181" fontId="12" fillId="0" borderId="0" xfId="0" applyNumberFormat="1" applyFont="1" applyAlignment="1">
      <alignment horizontal="center"/>
    </xf>
    <xf numFmtId="181" fontId="1" fillId="0" borderId="0" xfId="0" applyNumberFormat="1" applyFont="1" applyAlignment="1">
      <alignment horizontal="center"/>
    </xf>
    <xf numFmtId="180" fontId="12" fillId="0" borderId="0" xfId="0" applyNumberFormat="1" applyFont="1" applyBorder="1" applyAlignment="1">
      <alignment horizontal="center"/>
    </xf>
    <xf numFmtId="0" fontId="0" fillId="0" borderId="14" xfId="0" applyBorder="1" applyAlignment="1">
      <alignment horizontal="left"/>
    </xf>
    <xf numFmtId="0" fontId="18" fillId="0" borderId="25" xfId="0" applyFont="1" applyBorder="1" applyAlignment="1">
      <alignment/>
    </xf>
    <xf numFmtId="0" fontId="12" fillId="0" borderId="0" xfId="0" applyFont="1" applyAlignment="1">
      <alignment/>
    </xf>
    <xf numFmtId="0" fontId="12" fillId="0" borderId="0" xfId="0" applyFont="1" applyAlignment="1">
      <alignment horizontal="center"/>
    </xf>
    <xf numFmtId="0" fontId="18" fillId="0" borderId="0" xfId="0" applyFont="1" applyAlignment="1">
      <alignment/>
    </xf>
    <xf numFmtId="182" fontId="18" fillId="0" borderId="0" xfId="0" applyNumberFormat="1" applyFont="1" applyAlignment="1">
      <alignment horizontal="center"/>
    </xf>
    <xf numFmtId="183" fontId="18" fillId="0" borderId="0" xfId="0" applyNumberFormat="1" applyFont="1" applyAlignment="1">
      <alignment horizontal="center"/>
    </xf>
    <xf numFmtId="181" fontId="18" fillId="0" borderId="0" xfId="0" applyNumberFormat="1" applyFont="1" applyAlignment="1">
      <alignment horizontal="center"/>
    </xf>
    <xf numFmtId="0" fontId="18" fillId="0" borderId="0" xfId="0" applyFont="1" applyFill="1" applyBorder="1" applyAlignment="1">
      <alignment/>
    </xf>
    <xf numFmtId="184" fontId="18" fillId="0" borderId="0" xfId="0" applyNumberFormat="1" applyFont="1" applyFill="1" applyAlignment="1">
      <alignment horizontal="center"/>
    </xf>
    <xf numFmtId="184" fontId="18" fillId="2" borderId="0" xfId="0" applyNumberFormat="1" applyFont="1" applyFill="1" applyAlignment="1">
      <alignment horizontal="center"/>
    </xf>
    <xf numFmtId="0" fontId="0" fillId="0" borderId="26" xfId="0" applyBorder="1" applyAlignment="1">
      <alignment/>
    </xf>
    <xf numFmtId="0" fontId="1" fillId="0" borderId="0" xfId="0" applyFont="1" applyAlignment="1">
      <alignment/>
    </xf>
    <xf numFmtId="0" fontId="11" fillId="0" borderId="0" xfId="0" applyFont="1" applyAlignment="1">
      <alignment/>
    </xf>
    <xf numFmtId="0" fontId="40" fillId="0" borderId="27" xfId="0" applyFont="1" applyBorder="1" applyAlignment="1">
      <alignment/>
    </xf>
    <xf numFmtId="0" fontId="40" fillId="0" borderId="17" xfId="0" applyFont="1" applyBorder="1" applyAlignment="1">
      <alignment/>
    </xf>
    <xf numFmtId="0" fontId="40" fillId="0" borderId="6" xfId="0" applyFont="1" applyBorder="1" applyAlignment="1">
      <alignment/>
    </xf>
    <xf numFmtId="0" fontId="2" fillId="2" borderId="28" xfId="0" applyFont="1" applyFill="1" applyBorder="1" applyAlignment="1">
      <alignment/>
    </xf>
    <xf numFmtId="0" fontId="2" fillId="2" borderId="29" xfId="0" applyFont="1" applyFill="1" applyBorder="1" applyAlignment="1">
      <alignment/>
    </xf>
    <xf numFmtId="0" fontId="2" fillId="2" borderId="30" xfId="0" applyFont="1" applyFill="1" applyBorder="1" applyAlignment="1">
      <alignment/>
    </xf>
    <xf numFmtId="0" fontId="42" fillId="0" borderId="0" xfId="15" applyFont="1" applyAlignment="1">
      <alignment/>
    </xf>
    <xf numFmtId="0" fontId="42" fillId="0" borderId="0" xfId="15" applyFont="1" applyAlignment="1">
      <alignment horizontal="left"/>
    </xf>
    <xf numFmtId="0" fontId="43" fillId="0" borderId="0" xfId="0" applyFont="1" applyAlignment="1">
      <alignment horizontal="left"/>
    </xf>
    <xf numFmtId="0" fontId="11" fillId="0" borderId="0" xfId="0" applyFont="1" applyAlignment="1">
      <alignment horizontal="left" indent="1"/>
    </xf>
    <xf numFmtId="0" fontId="11" fillId="0" borderId="0" xfId="0" applyFont="1" applyAlignment="1">
      <alignment horizontal="left"/>
    </xf>
    <xf numFmtId="0" fontId="11" fillId="0" borderId="0" xfId="0" applyFont="1" applyAlignment="1">
      <alignment horizontal="left" indent="2"/>
    </xf>
    <xf numFmtId="0" fontId="45" fillId="0" borderId="0" xfId="0" applyFont="1" applyAlignment="1">
      <alignment horizontal="left"/>
    </xf>
    <xf numFmtId="0" fontId="46" fillId="0" borderId="0" xfId="0" applyFont="1" applyAlignment="1">
      <alignment/>
    </xf>
    <xf numFmtId="188" fontId="0" fillId="0" borderId="0" xfId="0" applyNumberFormat="1" applyFill="1" applyBorder="1" applyAlignment="1">
      <alignment/>
    </xf>
    <xf numFmtId="188" fontId="0" fillId="0" borderId="0" xfId="0" applyNumberFormat="1" applyAlignment="1">
      <alignment/>
    </xf>
    <xf numFmtId="188" fontId="0" fillId="0" borderId="0" xfId="0" applyNumberFormat="1" applyAlignment="1">
      <alignment horizontal="center"/>
    </xf>
    <xf numFmtId="189" fontId="0" fillId="0" borderId="0" xfId="0" applyNumberFormat="1" applyAlignment="1">
      <alignment/>
    </xf>
    <xf numFmtId="0" fontId="31" fillId="0" borderId="31" xfId="0" applyFont="1" applyBorder="1" applyAlignment="1">
      <alignment vertical="center" wrapText="1"/>
    </xf>
    <xf numFmtId="0" fontId="31" fillId="0" borderId="32" xfId="0" applyFont="1" applyBorder="1" applyAlignment="1">
      <alignment vertical="center" wrapText="1"/>
    </xf>
    <xf numFmtId="0" fontId="31" fillId="0" borderId="31" xfId="0" applyFont="1" applyBorder="1" applyAlignment="1">
      <alignment wrapText="1"/>
    </xf>
    <xf numFmtId="0" fontId="31" fillId="0" borderId="32" xfId="0" applyFont="1" applyBorder="1" applyAlignment="1">
      <alignment wrapText="1"/>
    </xf>
    <xf numFmtId="0" fontId="31" fillId="0" borderId="33" xfId="0" applyFont="1" applyBorder="1" applyAlignment="1">
      <alignment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34" fillId="3" borderId="34"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2" fillId="0" borderId="9" xfId="0" applyFont="1" applyBorder="1" applyAlignment="1">
      <alignment vertical="center" wrapText="1"/>
    </xf>
    <xf numFmtId="0" fontId="0" fillId="0" borderId="9" xfId="0" applyBorder="1" applyAlignment="1">
      <alignment vertical="center"/>
    </xf>
    <xf numFmtId="0" fontId="0" fillId="0" borderId="11" xfId="0" applyBorder="1" applyAlignment="1">
      <alignment vertical="center"/>
    </xf>
    <xf numFmtId="0" fontId="2" fillId="0" borderId="37" xfId="0" applyFont="1"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38" xfId="0" applyBorder="1" applyAlignment="1">
      <alignment/>
    </xf>
    <xf numFmtId="0" fontId="0" fillId="0" borderId="37" xfId="0"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Vitesse d'ejection de l'eau</a:t>
            </a:r>
          </a:p>
        </c:rich>
      </c:tx>
      <c:layout/>
      <c:spPr>
        <a:noFill/>
        <a:ln>
          <a:noFill/>
        </a:ln>
      </c:spPr>
    </c:title>
    <c:plotArea>
      <c:layout>
        <c:manualLayout>
          <c:xMode val="edge"/>
          <c:yMode val="edge"/>
          <c:x val="0"/>
          <c:y val="0"/>
          <c:w val="1"/>
          <c:h val="1"/>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'Matrice de calcul'!$D$5:$D$34</c:f>
              <c:numCache>
                <c:ptCount val="30"/>
                <c:pt idx="0">
                  <c:v>0</c:v>
                </c:pt>
                <c:pt idx="1">
                  <c:v>0.012240089000270838</c:v>
                </c:pt>
                <c:pt idx="2">
                  <c:v>0.024569632522448946</c:v>
                </c:pt>
                <c:pt idx="3">
                  <c:v>0.036987986194301783</c:v>
                </c:pt>
                <c:pt idx="4">
                  <c:v>0.04949451937132517</c:v>
                </c:pt>
                <c:pt idx="5">
                  <c:v>0.06208861465612248</c:v>
                </c:pt>
                <c:pt idx="6">
                  <c:v>0.07476966744102509</c:v>
                </c:pt>
                <c:pt idx="7">
                  <c:v>0.08753708547250462</c:v>
                </c:pt>
                <c:pt idx="8">
                  <c:v>0.10039028843608688</c:v>
                </c:pt>
                <c:pt idx="9">
                  <c:v>0.11332870756053537</c:v>
                </c:pt>
                <c:pt idx="10">
                  <c:v>0.1263517852401573</c:v>
                </c:pt>
                <c:pt idx="11">
                  <c:v>0.13945897467419058</c:v>
                </c:pt>
                <c:pt idx="12">
                  <c:v>0.15264973952229915</c:v>
                </c:pt>
                <c:pt idx="13">
                  <c:v>0.16592355357523475</c:v>
                </c:pt>
                <c:pt idx="14">
                  <c:v>0.17927990043985215</c:v>
                </c:pt>
                <c:pt idx="15">
                  <c:v>0.19271827323765311</c:v>
                </c:pt>
                <c:pt idx="16">
                  <c:v>0.20623817431614966</c:v>
                </c:pt>
                <c:pt idx="17">
                  <c:v>0.2198391149723225</c:v>
                </c:pt>
                <c:pt idx="18">
                  <c:v>0.2335206151875598</c:v>
                </c:pt>
                <c:pt idx="19">
                  <c:v>0.2472822033734498</c:v>
                </c:pt>
                <c:pt idx="20">
                  <c:v>0.26112341612788004</c:v>
                </c:pt>
                <c:pt idx="21">
                  <c:v>0.27504379800088946</c:v>
                </c:pt>
                <c:pt idx="22">
                  <c:v>0.28904290126980875</c:v>
                </c:pt>
                <c:pt idx="23">
                  <c:v>0.3031202857231818</c:v>
                </c:pt>
                <c:pt idx="24">
                  <c:v>0.3172755184530712</c:v>
                </c:pt>
                <c:pt idx="25">
                  <c:v>0.33150817365530827</c:v>
                </c:pt>
                <c:pt idx="26">
                  <c:v>0.345817832437303</c:v>
                </c:pt>
                <c:pt idx="27">
                  <c:v>0.36020408263307374</c:v>
                </c:pt>
                <c:pt idx="28">
                  <c:v>0.37466651862511074</c:v>
                </c:pt>
                <c:pt idx="29">
                  <c:v>0.389204741172797</c:v>
                </c:pt>
              </c:numCache>
            </c:numRef>
          </c:xVal>
          <c:yVal>
            <c:numRef>
              <c:f>'Matrice de calcul'!$E$5:$E$34</c:f>
              <c:numCache>
                <c:ptCount val="30"/>
                <c:pt idx="0">
                  <c:v>20.001045789010167</c:v>
                </c:pt>
                <c:pt idx="1">
                  <c:v>19.781381517889447</c:v>
                </c:pt>
                <c:pt idx="2">
                  <c:v>19.565662546030733</c:v>
                </c:pt>
                <c:pt idx="3">
                  <c:v>19.35374564959026</c:v>
                </c:pt>
                <c:pt idx="4">
                  <c:v>19.145494464556002</c:v>
                </c:pt>
                <c:pt idx="5">
                  <c:v>18.940779059846317</c:v>
                </c:pt>
                <c:pt idx="6">
                  <c:v>18.739475542202232</c:v>
                </c:pt>
                <c:pt idx="7">
                  <c:v>18.541465690098544</c:v>
                </c:pt>
                <c:pt idx="8">
                  <c:v>18.346636614174095</c:v>
                </c:pt>
                <c:pt idx="9">
                  <c:v>18.15488044192651</c:v>
                </c:pt>
                <c:pt idx="10">
                  <c:v>17.966094024634458</c:v>
                </c:pt>
                <c:pt idx="11">
                  <c:v>17.78017866466475</c:v>
                </c:pt>
                <c:pt idx="12">
                  <c:v>17.597039861495197</c:v>
                </c:pt>
                <c:pt idx="13">
                  <c:v>17.41658707493929</c:v>
                </c:pt>
                <c:pt idx="14">
                  <c:v>17.238733504197654</c:v>
                </c:pt>
                <c:pt idx="15">
                  <c:v>17.063395881486013</c:v>
                </c:pt>
                <c:pt idx="16">
                  <c:v>16.890494279101294</c:v>
                </c:pt>
                <c:pt idx="17">
                  <c:v>16.719951928888108</c:v>
                </c:pt>
                <c:pt idx="18">
                  <c:v>16.551695053158657</c:v>
                </c:pt>
                <c:pt idx="19">
                  <c:v>16.38565270620065</c:v>
                </c:pt>
                <c:pt idx="20">
                  <c:v>16.221756625581754</c:v>
                </c:pt>
                <c:pt idx="21">
                  <c:v>16.05994109252569</c:v>
                </c:pt>
                <c:pt idx="22">
                  <c:v>15.900142800695397</c:v>
                </c:pt>
                <c:pt idx="23">
                  <c:v>15.742300732773366</c:v>
                </c:pt>
                <c:pt idx="24">
                  <c:v>15.58635604427875</c:v>
                </c:pt>
                <c:pt idx="25">
                  <c:v>15.432251954105805</c:v>
                </c:pt>
                <c:pt idx="26">
                  <c:v>15.279933641309107</c:v>
                </c:pt>
                <c:pt idx="27">
                  <c:v>15.129348147698073</c:v>
                </c:pt>
                <c:pt idx="28">
                  <c:v>14.980444285837148</c:v>
                </c:pt>
                <c:pt idx="29">
                  <c:v>14.83317255207883</c:v>
                </c:pt>
              </c:numCache>
            </c:numRef>
          </c:yVal>
          <c:smooth val="1"/>
        </c:ser>
        <c:axId val="27050953"/>
        <c:axId val="42131986"/>
      </c:scatterChart>
      <c:valAx>
        <c:axId val="27050953"/>
        <c:scaling>
          <c:orientation val="minMax"/>
        </c:scaling>
        <c:axPos val="b"/>
        <c:title>
          <c:tx>
            <c:rich>
              <a:bodyPr vert="horz" rot="0" anchor="ctr"/>
              <a:lstStyle/>
              <a:p>
                <a:pPr algn="ctr">
                  <a:defRPr/>
                </a:pPr>
                <a:r>
                  <a:rPr lang="en-US" cap="none" sz="1200" b="1" i="0" u="none" baseline="0">
                    <a:latin typeface="Arial"/>
                    <a:ea typeface="Arial"/>
                    <a:cs typeface="Arial"/>
                  </a:rPr>
                  <a:t>Temps (s)</a:t>
                </a:r>
              </a:p>
            </c:rich>
          </c:tx>
          <c:layout>
            <c:manualLayout>
              <c:xMode val="factor"/>
              <c:yMode val="factor"/>
              <c:x val="0.0165"/>
              <c:y val="0.11575"/>
            </c:manualLayout>
          </c:layout>
          <c:overlay val="0"/>
          <c:spPr>
            <a:noFill/>
            <a:ln>
              <a:noFill/>
            </a:ln>
          </c:spPr>
        </c:title>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42131986"/>
        <c:crosses val="autoZero"/>
        <c:crossBetween val="midCat"/>
        <c:dispUnits/>
      </c:valAx>
      <c:valAx>
        <c:axId val="42131986"/>
        <c:scaling>
          <c:orientation val="minMax"/>
          <c:min val="20"/>
        </c:scaling>
        <c:axPos val="l"/>
        <c:title>
          <c:tx>
            <c:rich>
              <a:bodyPr vert="horz" rot="-5400000" anchor="ctr"/>
              <a:lstStyle/>
              <a:p>
                <a:pPr algn="ctr">
                  <a:defRPr/>
                </a:pPr>
                <a:r>
                  <a:rPr lang="en-US" cap="none" sz="1200" b="1" i="0" u="none" baseline="0">
                    <a:latin typeface="Arial"/>
                    <a:ea typeface="Arial"/>
                    <a:cs typeface="Arial"/>
                  </a:rPr>
                  <a:t>m/s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2705095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Vitesse d'ejection de l'air</a:t>
            </a:r>
          </a:p>
        </c:rich>
      </c:tx>
      <c:layout/>
      <c:spPr>
        <a:noFill/>
        <a:ln>
          <a:noFill/>
        </a:ln>
      </c:spPr>
    </c:title>
    <c:plotArea>
      <c:layout>
        <c:manualLayout>
          <c:xMode val="edge"/>
          <c:yMode val="edge"/>
          <c:x val="0"/>
          <c:y val="0"/>
          <c:w val="1"/>
          <c:h val="1"/>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'Matrice de calcul'!$D$35:$D$54</c:f>
              <c:numCache>
                <c:ptCount val="20"/>
                <c:pt idx="0">
                  <c:v>0.389204741172797</c:v>
                </c:pt>
                <c:pt idx="1">
                  <c:v>0.3921953509834328</c:v>
                </c:pt>
                <c:pt idx="2">
                  <c:v>0.39535567210556377</c:v>
                </c:pt>
                <c:pt idx="3">
                  <c:v>0.39869603944797777</c:v>
                </c:pt>
                <c:pt idx="4">
                  <c:v>0.40222867759692643</c:v>
                </c:pt>
                <c:pt idx="5">
                  <c:v>0.40596810858201476</c:v>
                </c:pt>
                <c:pt idx="6">
                  <c:v>0.4099316986950561</c:v>
                </c:pt>
                <c:pt idx="7">
                  <c:v>0.414140402988317</c:v>
                </c:pt>
                <c:pt idx="8">
                  <c:v>0.41861979889388606</c:v>
                </c:pt>
                <c:pt idx="9">
                  <c:v>0.4234015561163704</c:v>
                </c:pt>
                <c:pt idx="10">
                  <c:v>0.4285255886802282</c:v>
                </c:pt>
                <c:pt idx="11">
                  <c:v>0.43404331893371406</c:v>
                </c:pt>
                <c:pt idx="12">
                  <c:v>0.4400228469279196</c:v>
                </c:pt>
                <c:pt idx="13">
                  <c:v>0.4465575915746567</c:v>
                </c:pt>
                <c:pt idx="14">
                  <c:v>0.4537817698223118</c:v>
                </c:pt>
                <c:pt idx="15">
                  <c:v>0.4619007975972148</c:v>
                </c:pt>
                <c:pt idx="16">
                  <c:v>0.47125923773982875</c:v>
                </c:pt>
                <c:pt idx="17">
                  <c:v>0.4825259689843271</c:v>
                </c:pt>
                <c:pt idx="18">
                  <c:v>0.4974176952196576</c:v>
                </c:pt>
                <c:pt idx="19">
                  <c:v>0.5336745361805422</c:v>
                </c:pt>
              </c:numCache>
            </c:numRef>
          </c:xVal>
          <c:yVal>
            <c:numRef>
              <c:f>'Matrice de calcul'!$E$35:$E$54</c:f>
              <c:numCache>
                <c:ptCount val="20"/>
                <c:pt idx="0">
                  <c:v>469.04157598234303</c:v>
                </c:pt>
                <c:pt idx="1">
                  <c:v>443.86363375831365</c:v>
                </c:pt>
                <c:pt idx="2">
                  <c:v>420.01796906754197</c:v>
                </c:pt>
                <c:pt idx="3">
                  <c:v>397.3003066098578</c:v>
                </c:pt>
                <c:pt idx="4">
                  <c:v>375.5338080994054</c:v>
                </c:pt>
                <c:pt idx="5">
                  <c:v>354.5621041711674</c:v>
                </c:pt>
                <c:pt idx="6">
                  <c:v>334.2435489280234</c:v>
                </c:pt>
                <c:pt idx="7">
                  <c:v>314.4461869611111</c:v>
                </c:pt>
                <c:pt idx="8">
                  <c:v>295.04297943220115</c:v>
                </c:pt>
                <c:pt idx="9">
                  <c:v>275.9068094013784</c:v>
                </c:pt>
                <c:pt idx="10">
                  <c:v>256.9046515733027</c:v>
                </c:pt>
                <c:pt idx="11">
                  <c:v>237.88997429774702</c:v>
                </c:pt>
                <c:pt idx="12">
                  <c:v>218.6917624340749</c:v>
                </c:pt>
                <c:pt idx="13">
                  <c:v>199.0970608513339</c:v>
                </c:pt>
                <c:pt idx="14">
                  <c:v>178.82042440964796</c:v>
                </c:pt>
                <c:pt idx="15">
                  <c:v>157.4443787321933</c:v>
                </c:pt>
                <c:pt idx="16">
                  <c:v>134.28621256572106</c:v>
                </c:pt>
                <c:pt idx="17">
                  <c:v>108.03280767043246</c:v>
                </c:pt>
                <c:pt idx="18">
                  <c:v>75.30008693742428</c:v>
                </c:pt>
                <c:pt idx="19">
                  <c:v>0</c:v>
                </c:pt>
              </c:numCache>
            </c:numRef>
          </c:yVal>
          <c:smooth val="1"/>
        </c:ser>
        <c:axId val="43643555"/>
        <c:axId val="57247676"/>
      </c:scatterChart>
      <c:valAx>
        <c:axId val="43643555"/>
        <c:scaling>
          <c:orientation val="minMax"/>
        </c:scaling>
        <c:axPos val="b"/>
        <c:title>
          <c:tx>
            <c:rich>
              <a:bodyPr vert="horz" rot="0" anchor="ctr"/>
              <a:lstStyle/>
              <a:p>
                <a:pPr algn="ctr">
                  <a:defRPr/>
                </a:pPr>
                <a:r>
                  <a:rPr lang="en-US" cap="none" sz="1200" b="1" i="0" u="none" baseline="0">
                    <a:latin typeface="Arial"/>
                    <a:ea typeface="Arial"/>
                    <a:cs typeface="Arial"/>
                  </a:rPr>
                  <a:t>temps (s)</a:t>
                </a:r>
              </a:p>
            </c:rich>
          </c:tx>
          <c:layout>
            <c:manualLayout>
              <c:xMode val="factor"/>
              <c:yMode val="factor"/>
              <c:x val="0.0165"/>
              <c:y val="0.1167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57247676"/>
        <c:crosses val="autoZero"/>
        <c:crossBetween val="midCat"/>
        <c:dispUnits/>
      </c:valAx>
      <c:valAx>
        <c:axId val="57247676"/>
        <c:scaling>
          <c:orientation val="minMax"/>
          <c:min val="0"/>
        </c:scaling>
        <c:axPos val="l"/>
        <c:title>
          <c:tx>
            <c:rich>
              <a:bodyPr vert="horz" rot="-5400000" anchor="ctr"/>
              <a:lstStyle/>
              <a:p>
                <a:pPr algn="ctr">
                  <a:defRPr/>
                </a:pPr>
                <a:r>
                  <a:rPr lang="en-US" cap="none" sz="1200" b="1" i="0" u="none" baseline="0">
                    <a:latin typeface="Arial"/>
                    <a:ea typeface="Arial"/>
                    <a:cs typeface="Arial"/>
                  </a:rPr>
                  <a:t>m/s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4364355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Poussées eau / air</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'Matrice de calcul'!$D$5:$D$54</c:f>
              <c:numCache>
                <c:ptCount val="50"/>
                <c:pt idx="0">
                  <c:v>0</c:v>
                </c:pt>
                <c:pt idx="1">
                  <c:v>0.012240089000270838</c:v>
                </c:pt>
                <c:pt idx="2">
                  <c:v>0.024569632522448946</c:v>
                </c:pt>
                <c:pt idx="3">
                  <c:v>0.036987986194301783</c:v>
                </c:pt>
                <c:pt idx="4">
                  <c:v>0.04949451937132517</c:v>
                </c:pt>
                <c:pt idx="5">
                  <c:v>0.06208861465612248</c:v>
                </c:pt>
                <c:pt idx="6">
                  <c:v>0.07476966744102509</c:v>
                </c:pt>
                <c:pt idx="7">
                  <c:v>0.08753708547250462</c:v>
                </c:pt>
                <c:pt idx="8">
                  <c:v>0.10039028843608688</c:v>
                </c:pt>
                <c:pt idx="9">
                  <c:v>0.11332870756053537</c:v>
                </c:pt>
                <c:pt idx="10">
                  <c:v>0.1263517852401573</c:v>
                </c:pt>
                <c:pt idx="11">
                  <c:v>0.13945897467419058</c:v>
                </c:pt>
                <c:pt idx="12">
                  <c:v>0.15264973952229915</c:v>
                </c:pt>
                <c:pt idx="13">
                  <c:v>0.16592355357523475</c:v>
                </c:pt>
                <c:pt idx="14">
                  <c:v>0.17927990043985215</c:v>
                </c:pt>
                <c:pt idx="15">
                  <c:v>0.19271827323765311</c:v>
                </c:pt>
                <c:pt idx="16">
                  <c:v>0.20623817431614966</c:v>
                </c:pt>
                <c:pt idx="17">
                  <c:v>0.2198391149723225</c:v>
                </c:pt>
                <c:pt idx="18">
                  <c:v>0.2335206151875598</c:v>
                </c:pt>
                <c:pt idx="19">
                  <c:v>0.2472822033734498</c:v>
                </c:pt>
                <c:pt idx="20">
                  <c:v>0.26112341612788004</c:v>
                </c:pt>
                <c:pt idx="21">
                  <c:v>0.27504379800088946</c:v>
                </c:pt>
                <c:pt idx="22">
                  <c:v>0.28904290126980875</c:v>
                </c:pt>
                <c:pt idx="23">
                  <c:v>0.3031202857231818</c:v>
                </c:pt>
                <c:pt idx="24">
                  <c:v>0.3172755184530712</c:v>
                </c:pt>
                <c:pt idx="25">
                  <c:v>0.33150817365530827</c:v>
                </c:pt>
                <c:pt idx="26">
                  <c:v>0.345817832437303</c:v>
                </c:pt>
                <c:pt idx="27">
                  <c:v>0.36020408263307374</c:v>
                </c:pt>
                <c:pt idx="28">
                  <c:v>0.37466651862511074</c:v>
                </c:pt>
                <c:pt idx="29">
                  <c:v>0.389204741172797</c:v>
                </c:pt>
                <c:pt idx="30">
                  <c:v>0.389204741172797</c:v>
                </c:pt>
                <c:pt idx="31">
                  <c:v>0.3921953509834328</c:v>
                </c:pt>
                <c:pt idx="32">
                  <c:v>0.39535567210556377</c:v>
                </c:pt>
                <c:pt idx="33">
                  <c:v>0.39869603944797777</c:v>
                </c:pt>
                <c:pt idx="34">
                  <c:v>0.40222867759692643</c:v>
                </c:pt>
                <c:pt idx="35">
                  <c:v>0.40596810858201476</c:v>
                </c:pt>
                <c:pt idx="36">
                  <c:v>0.4099316986950561</c:v>
                </c:pt>
                <c:pt idx="37">
                  <c:v>0.414140402988317</c:v>
                </c:pt>
                <c:pt idx="38">
                  <c:v>0.41861979889388606</c:v>
                </c:pt>
                <c:pt idx="39">
                  <c:v>0.4234015561163704</c:v>
                </c:pt>
                <c:pt idx="40">
                  <c:v>0.4285255886802282</c:v>
                </c:pt>
                <c:pt idx="41">
                  <c:v>0.43404331893371406</c:v>
                </c:pt>
                <c:pt idx="42">
                  <c:v>0.4400228469279196</c:v>
                </c:pt>
                <c:pt idx="43">
                  <c:v>0.4465575915746567</c:v>
                </c:pt>
                <c:pt idx="44">
                  <c:v>0.4537817698223118</c:v>
                </c:pt>
                <c:pt idx="45">
                  <c:v>0.4619007975972148</c:v>
                </c:pt>
                <c:pt idx="46">
                  <c:v>0.47125923773982875</c:v>
                </c:pt>
                <c:pt idx="47">
                  <c:v>0.4825259689843271</c:v>
                </c:pt>
                <c:pt idx="48">
                  <c:v>0.4974176952196576</c:v>
                </c:pt>
                <c:pt idx="49">
                  <c:v>0.5336745361805422</c:v>
                </c:pt>
              </c:numCache>
            </c:numRef>
          </c:xVal>
          <c:yVal>
            <c:numRef>
              <c:f>'Matrice de calcul'!$F$5:$F$54</c:f>
              <c:numCache>
                <c:ptCount val="50"/>
                <c:pt idx="0">
                  <c:v>25.44956174346149</c:v>
                </c:pt>
                <c:pt idx="1">
                  <c:v>24.89362471508492</c:v>
                </c:pt>
                <c:pt idx="2">
                  <c:v>24.353647601398574</c:v>
                </c:pt>
                <c:pt idx="3">
                  <c:v>23.828952858854283</c:v>
                </c:pt>
                <c:pt idx="4">
                  <c:v>23.31890076028799</c:v>
                </c:pt>
                <c:pt idx="5">
                  <c:v>22.822886792874893</c:v>
                </c:pt>
                <c:pt idx="6">
                  <c:v>22.34033926801599</c:v>
                </c:pt>
                <c:pt idx="7">
                  <c:v>21.870717123287243</c:v>
                </c:pt>
                <c:pt idx="8">
                  <c:v>21.413507898683488</c:v>
                </c:pt>
                <c:pt idx="9">
                  <c:v>20.968225871243302</c:v>
                </c:pt>
                <c:pt idx="10">
                  <c:v>20.534410333780116</c:v>
                </c:pt>
                <c:pt idx="11">
                  <c:v>20.11162400489651</c:v>
                </c:pt>
                <c:pt idx="12">
                  <c:v>19.699451558746375</c:v>
                </c:pt>
                <c:pt idx="13">
                  <c:v>19.297498264153685</c:v>
                </c:pt>
                <c:pt idx="14">
                  <c:v>18.90538872371429</c:v>
                </c:pt>
                <c:pt idx="15">
                  <c:v>18.52276570441455</c:v>
                </c:pt>
                <c:pt idx="16">
                  <c:v>18.14928905211003</c:v>
                </c:pt>
                <c:pt idx="17">
                  <c:v>17.78463468293081</c:v>
                </c:pt>
                <c:pt idx="18">
                  <c:v>17.42849364532776</c:v>
                </c:pt>
                <c:pt idx="19">
                  <c:v>17.080571247054003</c:v>
                </c:pt>
                <c:pt idx="20">
                  <c:v>16.740586241896768</c:v>
                </c:pt>
                <c:pt idx="21">
                  <c:v>16.408270071442324</c:v>
                </c:pt>
                <c:pt idx="22">
                  <c:v>16.08336615757794</c:v>
                </c:pt>
                <c:pt idx="23">
                  <c:v>15.765629241813508</c:v>
                </c:pt>
                <c:pt idx="24">
                  <c:v>15.454824767847573</c:v>
                </c:pt>
                <c:pt idx="25">
                  <c:v>15.150728304111118</c:v>
                </c:pt>
                <c:pt idx="26">
                  <c:v>14.853125003301416</c:v>
                </c:pt>
                <c:pt idx="27">
                  <c:v>14.5618090961708</c:v>
                </c:pt>
                <c:pt idx="28">
                  <c:v>14.276583417063817</c:v>
                </c:pt>
                <c:pt idx="29">
                  <c:v>13.997258958903823</c:v>
                </c:pt>
                <c:pt idx="30">
                  <c:v>13.995795255750009</c:v>
                </c:pt>
                <c:pt idx="31">
                  <c:v>12.533547990223889</c:v>
                </c:pt>
                <c:pt idx="32">
                  <c:v>11.223043365459908</c:v>
                </c:pt>
                <c:pt idx="33">
                  <c:v>10.04182619246637</c:v>
                </c:pt>
                <c:pt idx="34">
                  <c:v>8.971663625480772</c:v>
                </c:pt>
                <c:pt idx="35">
                  <c:v>7.997597289000004</c:v>
                </c:pt>
                <c:pt idx="36">
                  <c:v>7.107239778310547</c:v>
                </c:pt>
                <c:pt idx="37">
                  <c:v>6.2902450587640475</c:v>
                </c:pt>
                <c:pt idx="38">
                  <c:v>5.537904597598926</c:v>
                </c:pt>
                <c:pt idx="39">
                  <c:v>4.842835728633226</c:v>
                </c:pt>
                <c:pt idx="40">
                  <c:v>4.198738576725005</c:v>
                </c:pt>
                <c:pt idx="41">
                  <c:v>3.6002045673955054</c:v>
                </c:pt>
                <c:pt idx="42">
                  <c:v>3.0425641860326165</c:v>
                </c:pt>
                <c:pt idx="43">
                  <c:v>2.521764910945954</c:v>
                </c:pt>
                <c:pt idx="44">
                  <c:v>2.03427256624274</c:v>
                </c:pt>
                <c:pt idx="45">
                  <c:v>1.5769910147324024</c:v>
                </c:pt>
                <c:pt idx="46">
                  <c:v>1.1471963324385324</c:v>
                </c:pt>
                <c:pt idx="47">
                  <c:v>0.7424825069363494</c:v>
                </c:pt>
                <c:pt idx="48">
                  <c:v>0.3607163725708859</c:v>
                </c:pt>
                <c:pt idx="49">
                  <c:v>0</c:v>
                </c:pt>
              </c:numCache>
            </c:numRef>
          </c:yVal>
          <c:smooth val="1"/>
        </c:ser>
        <c:axId val="45467037"/>
        <c:axId val="6550150"/>
      </c:scatterChart>
      <c:valAx>
        <c:axId val="45467037"/>
        <c:scaling>
          <c:orientation val="minMax"/>
        </c:scaling>
        <c:axPos val="b"/>
        <c:title>
          <c:tx>
            <c:rich>
              <a:bodyPr vert="horz" rot="0" anchor="ctr"/>
              <a:lstStyle/>
              <a:p>
                <a:pPr algn="ctr">
                  <a:defRPr/>
                </a:pPr>
                <a:r>
                  <a:rPr lang="en-US" cap="none" sz="1200" b="1" i="0" u="none" baseline="0">
                    <a:latin typeface="Arial"/>
                    <a:ea typeface="Arial"/>
                    <a:cs typeface="Arial"/>
                  </a:rPr>
                  <a:t>temps (s)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550150"/>
        <c:crosses val="autoZero"/>
        <c:crossBetween val="midCat"/>
        <c:dispUnits/>
      </c:valAx>
      <c:valAx>
        <c:axId val="6550150"/>
        <c:scaling>
          <c:orientation val="minMax"/>
          <c:min val="0"/>
        </c:scaling>
        <c:axPos val="l"/>
        <c:title>
          <c:tx>
            <c:rich>
              <a:bodyPr vert="horz" rot="-5400000" anchor="ctr"/>
              <a:lstStyle/>
              <a:p>
                <a:pPr algn="ctr">
                  <a:defRPr/>
                </a:pPr>
                <a:r>
                  <a:rPr lang="en-US" cap="none" sz="1200" b="1" i="0" u="none" baseline="0">
                    <a:latin typeface="Arial"/>
                    <a:ea typeface="Arial"/>
                    <a:cs typeface="Arial"/>
                  </a:rPr>
                  <a:t>Newtons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546703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Trajectoire</a:t>
            </a:r>
          </a:p>
        </c:rich>
      </c:tx>
      <c:layout>
        <c:manualLayout>
          <c:xMode val="factor"/>
          <c:yMode val="factor"/>
          <c:x val="0.006"/>
          <c:y val="-0.01975"/>
        </c:manualLayout>
      </c:layout>
      <c:spPr>
        <a:noFill/>
        <a:ln>
          <a:noFill/>
        </a:ln>
      </c:spPr>
    </c:title>
    <c:plotArea>
      <c:layout>
        <c:manualLayout>
          <c:xMode val="edge"/>
          <c:yMode val="edge"/>
          <c:x val="0"/>
          <c:y val="0.0265"/>
          <c:w val="1"/>
          <c:h val="0.9735"/>
        </c:manualLayout>
      </c:layout>
      <c:scatterChart>
        <c:scatterStyle val="lineMarker"/>
        <c:varyColors val="0"/>
        <c:ser>
          <c:idx val="0"/>
          <c:order val="0"/>
          <c:tx>
            <c:v>Vol balistique</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'Matrice de calcul'!$K$55:$K$503</c:f>
              <c:numCache>
                <c:ptCount val="449"/>
                <c:pt idx="0">
                  <c:v>0.2352856659787431</c:v>
                </c:pt>
                <c:pt idx="1">
                  <c:v>0.24027950203818432</c:v>
                </c:pt>
                <c:pt idx="2">
                  <c:v>0.27907980520030656</c:v>
                </c:pt>
                <c:pt idx="3">
                  <c:v>0.3172391479661396</c:v>
                </c:pt>
                <c:pt idx="4">
                  <c:v>0.354788290807257</c:v>
                </c:pt>
                <c:pt idx="5">
                  <c:v>0.39175610983121245</c:v>
                </c:pt>
                <c:pt idx="6">
                  <c:v>0.4281697411866453</c:v>
                </c:pt>
                <c:pt idx="7">
                  <c:v>0.4640547099361525</c:v>
                </c:pt>
                <c:pt idx="8">
                  <c:v>0.4994350449911763</c:v>
                </c:pt>
                <c:pt idx="9">
                  <c:v>0.5343333814476923</c:v>
                </c:pt>
                <c:pt idx="10">
                  <c:v>0.5687710514349036</c:v>
                </c:pt>
                <c:pt idx="11">
                  <c:v>0.6027681643842016</c:v>
                </c:pt>
                <c:pt idx="12">
                  <c:v>0.6363436774356653</c:v>
                </c:pt>
                <c:pt idx="13">
                  <c:v>0.6695154565178739</c:v>
                </c:pt>
                <c:pt idx="14">
                  <c:v>0.702300328457218</c:v>
                </c:pt>
                <c:pt idx="15">
                  <c:v>0.734714124288036</c:v>
                </c:pt>
                <c:pt idx="16">
                  <c:v>0.766771713736498</c:v>
                </c:pt>
                <c:pt idx="17">
                  <c:v>0.7984870306291553</c:v>
                </c:pt>
                <c:pt idx="18">
                  <c:v>0.8298730887186726</c:v>
                </c:pt>
                <c:pt idx="19">
                  <c:v>0.8609419871076814</c:v>
                </c:pt>
                <c:pt idx="20">
                  <c:v>0.8917049040641563</c:v>
                </c:pt>
                <c:pt idx="21">
                  <c:v>0.9221720775267551</c:v>
                </c:pt>
                <c:pt idx="22">
                  <c:v>0.9523527699517297</c:v>
                </c:pt>
                <c:pt idx="23">
                  <c:v>0.9822552142904286</c:v>
                </c:pt>
                <c:pt idx="24">
                  <c:v>1.0118865367147538</c:v>
                </c:pt>
                <c:pt idx="25">
                  <c:v>1.041252650088477</c:v>
                </c:pt>
                <c:pt idx="26">
                  <c:v>1.0703581099052744</c:v>
                </c:pt>
                <c:pt idx="27">
                  <c:v>1.0992059211565828</c:v>
                </c:pt>
                <c:pt idx="28">
                  <c:v>1.1277972798463607</c:v>
                </c:pt>
                <c:pt idx="29">
                  <c:v>1.1561312258213778</c:v>
                </c:pt>
                <c:pt idx="30">
                  <c:v>1.1842041728982888</c:v>
                </c:pt>
                <c:pt idx="31">
                  <c:v>1.212009265693153</c:v>
                </c:pt>
                <c:pt idx="32">
                  <c:v>1.2395354862041084</c:v>
                </c:pt>
                <c:pt idx="33">
                  <c:v>1.2667663901265316</c:v>
                </c:pt>
                <c:pt idx="34">
                  <c:v>1.2936782803090916</c:v>
                </c:pt>
                <c:pt idx="35">
                  <c:v>1.3202374982664913</c:v>
                </c:pt>
                <c:pt idx="36">
                  <c:v>1.3463962857362965</c:v>
                </c:pt>
                <c:pt idx="37">
                  <c:v>1.3720862365195536</c:v>
                </c:pt>
                <c:pt idx="38">
                  <c:v>1.397207508289901</c:v>
                </c:pt>
                <c:pt idx="39">
                  <c:v>1.4216102174764498</c:v>
                </c:pt>
                <c:pt idx="40">
                  <c:v>1.4450607694364832</c:v>
                </c:pt>
                <c:pt idx="41">
                  <c:v>1.4671786410381655</c:v>
                </c:pt>
                <c:pt idx="42">
                  <c:v>1.4873229878942698</c:v>
                </c:pt>
                <c:pt idx="43">
                  <c:v>1.5045184581704718</c:v>
                </c:pt>
                <c:pt idx="44">
                  <c:v>1.5192753708741202</c:v>
                </c:pt>
                <c:pt idx="45">
                  <c:v>1.5425055807300265</c:v>
                </c:pt>
                <c:pt idx="46">
                  <c:v>1.5655346144828743</c:v>
                </c:pt>
                <c:pt idx="47">
                  <c:v>1.5835405676213008</c:v>
                </c:pt>
                <c:pt idx="48">
                  <c:v>1.5994167669650687</c:v>
                </c:pt>
                <c:pt idx="49">
                  <c:v>1.6142094676993288</c:v>
                </c:pt>
                <c:pt idx="50">
                  <c:v>1.6283484912807733</c:v>
                </c:pt>
                <c:pt idx="51">
                  <c:v>1.6420463367592817</c:v>
                </c:pt>
                <c:pt idx="52">
                  <c:v>1.655421944770099</c:v>
                </c:pt>
                <c:pt idx="53">
                  <c:v>1.66854774718249</c:v>
                </c:pt>
                <c:pt idx="54">
                  <c:v>1.6814705472657248</c:v>
                </c:pt>
                <c:pt idx="55">
                  <c:v>1.6942219032051056</c:v>
                </c:pt>
                <c:pt idx="56">
                  <c:v>1.7068237569076623</c:v>
                </c:pt>
                <c:pt idx="57">
                  <c:v>1.7192916982562427</c:v>
                </c:pt>
                <c:pt idx="58">
                  <c:v>1.7316369635170197</c:v>
                </c:pt>
                <c:pt idx="59">
                  <c:v>1.7438677144592563</c:v>
                </c:pt>
                <c:pt idx="60">
                  <c:v>1.75598988813496</c:v>
                </c:pt>
                <c:pt idx="61">
                  <c:v>1.7680077795656153</c:v>
                </c:pt>
                <c:pt idx="62">
                  <c:v>1.7799244523041804</c:v>
                </c:pt>
                <c:pt idx="63">
                  <c:v>1.791742034640218</c:v>
                </c:pt>
                <c:pt idx="64">
                  <c:v>1.803461937776449</c:v>
                </c:pt>
                <c:pt idx="65">
                  <c:v>1.815085019496345</c:v>
                </c:pt>
                <c:pt idx="66">
                  <c:v>1.8266117089451674</c:v>
                </c:pt>
                <c:pt idx="67">
                  <c:v>1.83804210314044</c:v>
                </c:pt>
                <c:pt idx="68">
                  <c:v>1.8493760425745136</c:v>
                </c:pt>
                <c:pt idx="69">
                  <c:v>1.860613171110354</c:v>
                </c:pt>
                <c:pt idx="70">
                  <c:v>1.8717529839066331</c:v>
                </c:pt>
                <c:pt idx="71">
                  <c:v>1.8827948660971072</c:v>
                </c:pt>
                <c:pt idx="72">
                  <c:v>1.8937381242398925</c:v>
                </c:pt>
                <c:pt idx="73">
                  <c:v>1.9045820120470698</c:v>
                </c:pt>
                <c:pt idx="74">
                  <c:v>1.9153257515402677</c:v>
                </c:pt>
                <c:pt idx="75">
                  <c:v>1.9259685505111461</c:v>
                </c:pt>
                <c:pt idx="76">
                  <c:v>1.9365096169683518</c:v>
                </c:pt>
                <c:pt idx="77">
                  <c:v>1.9469481711049115</c:v>
                </c:pt>
                <c:pt idx="78">
                  <c:v>1.957283455208502</c:v>
                </c:pt>
                <c:pt idx="79">
                  <c:v>1.967514741851964</c:v>
                </c:pt>
                <c:pt idx="80">
                  <c:v>1.9776413406359465</c:v>
                </c:pt>
                <c:pt idx="81">
                  <c:v>1.9876626037047462</c:v>
                </c:pt>
                <c:pt idx="82">
                  <c:v>1.9975779302166219</c:v>
                </c:pt>
                <c:pt idx="83">
                  <c:v>2.007386769918493</c:v>
                </c:pt>
                <c:pt idx="84">
                  <c:v>2.0170886259499956</c:v>
                </c:pt>
                <c:pt idx="85">
                  <c:v>2.0266830569819065</c:v>
                </c:pt>
                <c:pt idx="86">
                  <c:v>2.0361696787778274</c:v>
                </c:pt>
                <c:pt idx="87">
                  <c:v>2.045548165254956</c:v>
                </c:pt>
                <c:pt idx="88">
                  <c:v>2.0548182491090476</c:v>
                </c:pt>
                <c:pt idx="89">
                  <c:v>2.063979722059842</c:v>
                </c:pt>
                <c:pt idx="90">
                  <c:v>2.073032434765912</c:v>
                </c:pt>
                <c:pt idx="91">
                  <c:v>2.081976296451742</c:v>
                </c:pt>
                <c:pt idx="92">
                  <c:v>2.090811274284675</c:v>
                </c:pt>
                <c:pt idx="93">
                  <c:v>2.0995373925349954</c:v>
                </c:pt>
                <c:pt idx="94">
                  <c:v>2.1081547315486375</c:v>
                </c:pt>
                <c:pt idx="95">
                  <c:v>2.1166634265587856</c:v>
                </c:pt>
                <c:pt idx="96">
                  <c:v>2.1250636663598286</c:v>
                </c:pt>
                <c:pt idx="97">
                  <c:v>2.1333556918646686</c:v>
                </c:pt>
                <c:pt idx="98">
                  <c:v>2.141539794564235</c:v>
                </c:pt>
                <c:pt idx="99">
                  <c:v>2.1496163149061407</c:v>
                </c:pt>
                <c:pt idx="100">
                  <c:v>2.157585640607715</c:v>
                </c:pt>
                <c:pt idx="101">
                  <c:v>2.1654482049171344</c:v>
                </c:pt>
                <c:pt idx="102">
                  <c:v>2.173204484834995</c:v>
                </c:pt>
                <c:pt idx="103">
                  <c:v>2.1808549993074338</c:v>
                </c:pt>
                <c:pt idx="104">
                  <c:v>2.1884003074007934</c:v>
                </c:pt>
                <c:pt idx="105">
                  <c:v>2.195841006466791</c:v>
                </c:pt>
                <c:pt idx="106">
                  <c:v>2.20317773030623</c:v>
                </c:pt>
                <c:pt idx="107">
                  <c:v>2.2104111473384376</c:v>
                </c:pt>
                <c:pt idx="108">
                  <c:v>2.2175419587828307</c:v>
                </c:pt>
                <c:pt idx="109">
                  <c:v>2.2245708968582942</c:v>
                </c:pt>
                <c:pt idx="110">
                  <c:v>2.231498723005404</c:v>
                </c:pt>
                <c:pt idx="111">
                  <c:v>2.2383262261359156</c:v>
                </c:pt>
                <c:pt idx="112">
                  <c:v>2.245054220913381</c:v>
                </c:pt>
                <c:pt idx="113">
                  <c:v>2.251683546068262</c:v>
                </c:pt>
                <c:pt idx="114">
                  <c:v>2.258215062750415</c:v>
                </c:pt>
                <c:pt idx="115">
                  <c:v>2.264649652921412</c:v>
                </c:pt>
                <c:pt idx="116">
                  <c:v>2.2709882177887573</c:v>
                </c:pt>
                <c:pt idx="117">
                  <c:v>2.277231676283699</c:v>
                </c:pt>
                <c:pt idx="118">
                  <c:v>2.2833809635840066</c:v>
                </c:pt>
                <c:pt idx="119">
                  <c:v>2.2894370296827837</c:v>
                </c:pt>
                <c:pt idx="120">
                  <c:v>2.2954008380041064</c:v>
                </c:pt>
                <c:pt idx="121">
                  <c:v>2.3012733640660343</c:v>
                </c:pt>
                <c:pt idx="122">
                  <c:v>2.307055594191311</c:v>
                </c:pt>
                <c:pt idx="123">
                  <c:v>2.3127485242658707</c:v>
                </c:pt>
                <c:pt idx="124">
                  <c:v>2.3183531585450803</c:v>
                </c:pt>
                <c:pt idx="125">
                  <c:v>2.3238705085074787</c:v>
                </c:pt>
                <c:pt idx="126">
                  <c:v>2.329301591755642</c:v>
                </c:pt>
                <c:pt idx="127">
                  <c:v>2.334647430963658</c:v>
                </c:pt>
                <c:pt idx="128">
                  <c:v>2.3399090528705813</c:v>
                </c:pt>
                <c:pt idx="129">
                  <c:v>2.3450874873191494</c:v>
                </c:pt>
                <c:pt idx="130">
                  <c:v>2.350183766338935</c:v>
                </c:pt>
                <c:pt idx="131">
                  <c:v>2.3551989232730524</c:v>
                </c:pt>
                <c:pt idx="132">
                  <c:v>2.3601339919474564</c:v>
                </c:pt>
                <c:pt idx="133">
                  <c:v>2.3649900058818214</c:v>
                </c:pt>
                <c:pt idx="134">
                  <c:v>2.3697679975409507</c:v>
                </c:pt>
                <c:pt idx="135">
                  <c:v>2.374468997625616</c:v>
                </c:pt>
                <c:pt idx="136">
                  <c:v>2.379094034401711</c:v>
                </c:pt>
                <c:pt idx="137">
                  <c:v>2.3836441330665696</c:v>
                </c:pt>
                <c:pt idx="138">
                  <c:v>2.388120315151293</c:v>
                </c:pt>
                <c:pt idx="139">
                  <c:v>2.392523597957916</c:v>
                </c:pt>
                <c:pt idx="140">
                  <c:v>2.3968549940302366</c:v>
                </c:pt>
                <c:pt idx="141">
                  <c:v>2.4011155106571405</c:v>
                </c:pt>
                <c:pt idx="142">
                  <c:v>2.405306149407246</c:v>
                </c:pt>
                <c:pt idx="143">
                  <c:v>2.409427905693716</c:v>
                </c:pt>
                <c:pt idx="144">
                  <c:v>2.4134817683680794</c:v>
                </c:pt>
                <c:pt idx="145">
                  <c:v>2.417468719341937</c:v>
                </c:pt>
                <c:pt idx="146">
                  <c:v>2.421389733235431</c:v>
                </c:pt>
                <c:pt idx="147">
                  <c:v>2.4252457770513773</c:v>
                </c:pt>
                <c:pt idx="148">
                  <c:v>2.429037809873992</c:v>
                </c:pt>
                <c:pt idx="149">
                  <c:v>2.43276678259115</c:v>
                </c:pt>
                <c:pt idx="150">
                  <c:v>2.436433637639154</c:v>
                </c:pt>
                <c:pt idx="151">
                  <c:v>2.440039308769005</c:v>
                </c:pt>
                <c:pt idx="152">
                  <c:v>2.4435847208331998</c:v>
                </c:pt>
                <c:pt idx="153">
                  <c:v>2.447070789592103</c:v>
                </c:pt>
                <c:pt idx="154">
                  <c:v>2.4504984215389722</c:v>
                </c:pt>
                <c:pt idx="155">
                  <c:v>2.453868513742741</c:v>
                </c:pt>
                <c:pt idx="156">
                  <c:v>2.4571819537076927</c:v>
                </c:pt>
                <c:pt idx="157">
                  <c:v>2.4604396192491818</c:v>
                </c:pt>
                <c:pt idx="158">
                  <c:v>2.463642378384607</c:v>
                </c:pt>
                <c:pt idx="159">
                  <c:v>2.4667910892388325</c:v>
                </c:pt>
                <c:pt idx="160">
                  <c:v>2.4698865999633224</c:v>
                </c:pt>
                <c:pt idx="161">
                  <c:v>2.4729297486682493</c:v>
                </c:pt>
                <c:pt idx="162">
                  <c:v>2.475921363366882</c:v>
                </c:pt>
                <c:pt idx="163">
                  <c:v>2.47886226193158</c:v>
                </c:pt>
                <c:pt idx="164">
                  <c:v>2.4817532520607486</c:v>
                </c:pt>
                <c:pt idx="165">
                  <c:v>2.4845951312561296</c:v>
                </c:pt>
                <c:pt idx="166">
                  <c:v>2.487388686809841</c:v>
                </c:pt>
                <c:pt idx="167">
                  <c:v>2.490134695800586</c:v>
                </c:pt>
                <c:pt idx="168">
                  <c:v>2.492833925098487</c:v>
                </c:pt>
                <c:pt idx="169">
                  <c:v>2.4954871313780287</c:v>
                </c:pt>
                <c:pt idx="170">
                  <c:v>2.4980950611386</c:v>
                </c:pt>
                <c:pt idx="171">
                  <c:v>2.5006584507321636</c:v>
                </c:pt>
                <c:pt idx="172">
                  <c:v>2.503178026397589</c:v>
                </c:pt>
                <c:pt idx="173">
                  <c:v>2.5056545043012246</c:v>
                </c:pt>
                <c:pt idx="174">
                  <c:v>2.5080885905832764</c:v>
                </c:pt>
                <c:pt idx="175">
                  <c:v>2.5104809814096165</c:v>
                </c:pt>
                <c:pt idx="176">
                  <c:v>2.5128323630286253</c:v>
                </c:pt>
                <c:pt idx="177">
                  <c:v>2.5151434118327183</c:v>
                </c:pt>
                <c:pt idx="178">
                  <c:v>2.517414794424212</c:v>
                </c:pt>
                <c:pt idx="179">
                  <c:v>2.5196471676852044</c:v>
                </c:pt>
                <c:pt idx="180">
                  <c:v>2.521841178851159</c:v>
                </c:pt>
                <c:pt idx="181">
                  <c:v>2.5239974655878985</c:v>
                </c:pt>
                <c:pt idx="182">
                  <c:v>2.526116656071732</c:v>
                </c:pt>
                <c:pt idx="183">
                  <c:v>2.5281993690724462</c:v>
                </c:pt>
                <c:pt idx="184">
                  <c:v>2.5302462140389146</c:v>
                </c:pt>
                <c:pt idx="185">
                  <c:v>2.5322577911870816</c:v>
                </c:pt>
                <c:pt idx="186">
                  <c:v>2.5342346915901026</c:v>
                </c:pt>
                <c:pt idx="187">
                  <c:v>2.536177497270421</c:v>
                </c:pt>
                <c:pt idx="188">
                  <c:v>2.538086781293582</c:v>
                </c:pt>
                <c:pt idx="189">
                  <c:v>2.5399631078635965</c:v>
                </c:pt>
                <c:pt idx="190">
                  <c:v>2.5418070324196678</c:v>
                </c:pt>
                <c:pt idx="191">
                  <c:v>2.5436191017341208</c:v>
                </c:pt>
                <c:pt idx="192">
                  <c:v>2.5453998540113605</c:v>
                </c:pt>
                <c:pt idx="193">
                  <c:v>2.5471498189877217</c:v>
                </c:pt>
                <c:pt idx="194">
                  <c:v>2.5488695180320606</c:v>
                </c:pt>
                <c:pt idx="195">
                  <c:v>2.550559464246954</c:v>
                </c:pt>
                <c:pt idx="196">
                  <c:v>2.5522201625703818</c:v>
                </c:pt>
                <c:pt idx="197">
                  <c:v>2.5538521098777744</c:v>
                </c:pt>
                <c:pt idx="198">
                  <c:v>2.5554557950843146</c:v>
                </c:pt>
                <c:pt idx="199">
                  <c:v>2.557031699247385</c:v>
                </c:pt>
                <c:pt idx="200">
                  <c:v>2.55858029566907</c:v>
                </c:pt>
                <c:pt idx="201">
                  <c:v>2.560102049998615</c:v>
                </c:pt>
                <c:pt idx="202">
                  <c:v>2.5615974203347602</c:v>
                </c:pt>
                <c:pt idx="203">
                  <c:v>2.563066857327868</c:v>
                </c:pt>
                <c:pt idx="204">
                  <c:v>2.5645108042817686</c:v>
                </c:pt>
                <c:pt idx="205">
                  <c:v>2.5659296972552568</c:v>
                </c:pt>
                <c:pt idx="206">
                  <c:v>2.567323965163171</c:v>
                </c:pt>
                <c:pt idx="207">
                  <c:v>2.5686940298769967</c:v>
                </c:pt>
                <c:pt idx="208">
                  <c:v>2.570040306324939</c:v>
                </c:pt>
                <c:pt idx="209">
                  <c:v>2.5713632025914115</c:v>
                </c:pt>
                <c:pt idx="210">
                  <c:v>2.572663120015892</c:v>
                </c:pt>
                <c:pt idx="211">
                  <c:v>2.5739404532911028</c:v>
                </c:pt>
                <c:pt idx="212">
                  <c:v>2.5751955905604755</c:v>
                </c:pt>
                <c:pt idx="213">
                  <c:v>2.576428913514858</c:v>
                </c:pt>
                <c:pt idx="214">
                  <c:v>2.5776407974884368</c:v>
                </c:pt>
                <c:pt idx="215">
                  <c:v>2.578831611553835</c:v>
                </c:pt>
                <c:pt idx="216">
                  <c:v>2.5800017186163626</c:v>
                </c:pt>
                <c:pt idx="217">
                  <c:v>2.581151475507394</c:v>
                </c:pt>
                <c:pt idx="218">
                  <c:v>2.582281233076842</c:v>
                </c:pt>
                <c:pt idx="219">
                  <c:v>2.5833913362847154</c:v>
                </c:pt>
                <c:pt idx="220">
                  <c:v>2.584482124291736</c:v>
                </c:pt>
                <c:pt idx="221">
                  <c:v>2.585553930548999</c:v>
                </c:pt>
                <c:pt idx="222">
                  <c:v>2.586607082886665</c:v>
                </c:pt>
                <c:pt idx="223">
                  <c:v>2.587641903601662</c:v>
                </c:pt>
                <c:pt idx="224">
                  <c:v>2.588658709544399</c:v>
                </c:pt>
                <c:pt idx="225">
                  <c:v>2.589657812204468</c:v>
                </c:pt>
                <c:pt idx="226">
                  <c:v>2.590639517795333</c:v>
                </c:pt>
                <c:pt idx="227">
                  <c:v>2.5916041273380035</c:v>
                </c:pt>
                <c:pt idx="228">
                  <c:v>2.5925519367436736</c:v>
                </c:pt>
                <c:pt idx="229">
                  <c:v>2.5934832368953367</c:v>
                </c:pt>
                <c:pt idx="230">
                  <c:v>2.594398313728365</c:v>
                </c:pt>
                <c:pt idx="231">
                  <c:v>2.5952974483100526</c:v>
                </c:pt>
                <c:pt idx="232">
                  <c:v>2.5961809169181245</c:v>
                </c:pt>
                <c:pt idx="233">
                  <c:v>2.5970489911182058</c:v>
                </c:pt>
                <c:pt idx="234">
                  <c:v>2.597901937840259</c:v>
                </c:pt>
                <c:pt idx="235">
                  <c:v>2.5987400194539885</c:v>
                </c:pt>
                <c:pt idx="236">
                  <c:v>2.5995634938432097</c:v>
                </c:pt>
                <c:pt idx="237">
                  <c:v>2.6003726144791957</c:v>
                </c:pt>
                <c:pt idx="238">
                  <c:v>2.601167630492997</c:v>
                </c:pt>
                <c:pt idx="239">
                  <c:v>2.601948786746746</c:v>
                </c:pt>
                <c:pt idx="240">
                  <c:v>2.602716323903946</c:v>
                </c:pt>
                <c:pt idx="241">
                  <c:v>2.6034704784987515</c:v>
                </c:pt>
                <c:pt idx="242">
                  <c:v>2.6042114830042506</c:v>
                </c:pt>
                <c:pt idx="243">
                  <c:v>2.6049395658997505</c:v>
                </c:pt>
                <c:pt idx="244">
                  <c:v>2.605654951737076</c:v>
                </c:pt>
                <c:pt idx="245">
                  <c:v>2.606357861205889</c:v>
                </c:pt>
                <c:pt idx="246">
                  <c:v>2.6070485111980353</c:v>
                </c:pt>
                <c:pt idx="247">
                  <c:v>2.6077271148709302</c:v>
                </c:pt>
                <c:pt idx="248">
                  <c:v>2.6083938817099868</c:v>
                </c:pt>
                <c:pt idx="249">
                  <c:v>2.609049017590098</c:v>
                </c:pt>
                <c:pt idx="250">
                  <c:v>2.609692724836186</c:v>
                </c:pt>
                <c:pt idx="251">
                  <c:v>2.6103252022828185</c:v>
                </c:pt>
                <c:pt idx="252">
                  <c:v>2.6109466453329113</c:v>
                </c:pt>
                <c:pt idx="253">
                  <c:v>2.6115572460155194</c:v>
                </c:pt>
                <c:pt idx="254">
                  <c:v>2.6121571930427314</c:v>
                </c:pt>
                <c:pt idx="255">
                  <c:v>2.612746671865676</c:v>
                </c:pt>
                <c:pt idx="256">
                  <c:v>2.613325864729647</c:v>
                </c:pt>
                <c:pt idx="257">
                  <c:v>2.613894950728365</c:v>
                </c:pt>
                <c:pt idx="258">
                  <c:v>2.614454105857375</c:v>
                </c:pt>
                <c:pt idx="259">
                  <c:v>2.6150035030666032</c:v>
                </c:pt>
                <c:pt idx="260">
                  <c:v>2.61554331231207</c:v>
                </c:pt>
                <c:pt idx="261">
                  <c:v>2.6160737006067825</c:v>
                </c:pt>
                <c:pt idx="262">
                  <c:v>2.616594832070805</c:v>
                </c:pt>
                <c:pt idx="263">
                  <c:v>2.617106867980528</c:v>
                </c:pt>
                <c:pt idx="264">
                  <c:v>2.617609966817143</c:v>
                </c:pt>
                <c:pt idx="265">
                  <c:v>2.618104284314326</c:v>
                </c:pt>
                <c:pt idx="266">
                  <c:v>2.6185899735051543</c:v>
                </c:pt>
                <c:pt idx="267">
                  <c:v>2.6190671847682547</c:v>
                </c:pt>
                <c:pt idx="268">
                  <c:v>2.619536065873201</c:v>
                </c:pt>
                <c:pt idx="269">
                  <c:v>2.6199967620251696</c:v>
                </c:pt>
                <c:pt idx="270">
                  <c:v>2.6204494159088574</c:v>
                </c:pt>
                <c:pt idx="271">
                  <c:v>2.6208941677316853</c:v>
                </c:pt>
                <c:pt idx="272">
                  <c:v>2.621331155266284</c:v>
                </c:pt>
                <c:pt idx="273">
                  <c:v>2.62176051389228</c:v>
                </c:pt>
                <c:pt idx="274">
                  <c:v>2.6221823766373915</c:v>
                </c:pt>
                <c:pt idx="275">
                  <c:v>2.6225968742178423</c:v>
                </c:pt>
                <c:pt idx="276">
                  <c:v>2.623004135078102</c:v>
                </c:pt>
                <c:pt idx="277">
                  <c:v>2.623404285429968</c:v>
                </c:pt>
                <c:pt idx="278">
                  <c:v>2.623797449290996</c:v>
                </c:pt>
                <c:pt idx="279">
                  <c:v>2.6241837485222868</c:v>
                </c:pt>
                <c:pt idx="280">
                  <c:v>2.6245633028656408</c:v>
                </c:pt>
                <c:pt idx="281">
                  <c:v>2.6249362299800927</c:v>
                </c:pt>
                <c:pt idx="282">
                  <c:v>2.625302645477831</c:v>
                </c:pt>
                <c:pt idx="283">
                  <c:v>2.6256626629595163</c:v>
                </c:pt>
                <c:pt idx="284">
                  <c:v>2.626016394049</c:v>
                </c:pt>
                <c:pt idx="285">
                  <c:v>2.626363948427465</c:v>
                </c:pt>
                <c:pt idx="286">
                  <c:v>2.6267054338669866</c:v>
                </c:pt>
                <c:pt idx="287">
                  <c:v>2.6270409562635253</c:v>
                </c:pt>
                <c:pt idx="288">
                  <c:v>2.6273706196693656</c:v>
                </c:pt>
                <c:pt idx="289">
                  <c:v>2.627694526325002</c:v>
                </c:pt>
                <c:pt idx="290">
                  <c:v>2.628012776690485</c:v>
                </c:pt>
                <c:pt idx="291">
                  <c:v>2.628325469476238</c:v>
                </c:pt>
                <c:pt idx="292">
                  <c:v>2.628632701673348</c:v>
                </c:pt>
                <c:pt idx="293">
                  <c:v>2.628934568583339</c:v>
                </c:pt>
                <c:pt idx="294">
                  <c:v>2.6292311638474466</c:v>
                </c:pt>
                <c:pt idx="295">
                  <c:v>2.6295225794753847</c:v>
                </c:pt>
                <c:pt idx="296">
                  <c:v>2.6298089058736283</c:v>
                </c:pt>
                <c:pt idx="297">
                  <c:v>2.6300902318732087</c:v>
                </c:pt>
                <c:pt idx="298">
                  <c:v>2.6303666447570397</c:v>
                </c:pt>
                <c:pt idx="299">
                  <c:v>2.630638230286769</c:v>
                </c:pt>
                <c:pt idx="300">
                  <c:v>2.6309050727291794</c:v>
                </c:pt>
                <c:pt idx="301">
                  <c:v>2.6311672548821297</c:v>
                </c:pt>
                <c:pt idx="302">
                  <c:v>2.6314248581000554</c:v>
                </c:pt>
                <c:pt idx="303">
                  <c:v>2.6316779623190327</c:v>
                </c:pt>
                <c:pt idx="304">
                  <c:v>2.631926646081411</c:v>
                </c:pt>
                <c:pt idx="305">
                  <c:v>2.6321709865600207</c:v>
                </c:pt>
                <c:pt idx="306">
                  <c:v>2.632411059581971</c:v>
                </c:pt>
                <c:pt idx="307">
                  <c:v>2.632646939652032</c:v>
                </c:pt>
                <c:pt idx="308">
                  <c:v>2.632878699975619</c:v>
                </c:pt>
                <c:pt idx="309">
                  <c:v>2.63310641248138</c:v>
                </c:pt>
                <c:pt idx="310">
                  <c:v>2.633330147843394</c:v>
                </c:pt>
                <c:pt idx="311">
                  <c:v>2.6335499755029876</c:v>
                </c:pt>
                <c:pt idx="312">
                  <c:v>2.6337659636901756</c:v>
                </c:pt>
                <c:pt idx="313">
                  <c:v>2.6339781794447306</c:v>
                </c:pt>
                <c:pt idx="314">
                  <c:v>2.6341866886368916</c:v>
                </c:pt>
                <c:pt idx="315">
                  <c:v>2.6343915559877127</c:v>
                </c:pt>
                <c:pt idx="316">
                  <c:v>2.6345928450890623</c:v>
                </c:pt>
                <c:pt idx="317">
                  <c:v>2.6347906184232763</c:v>
                </c:pt>
                <c:pt idx="318">
                  <c:v>2.634984937382472</c:v>
                </c:pt>
                <c:pt idx="319">
                  <c:v>2.635175862287525</c:v>
                </c:pt>
                <c:pt idx="320">
                  <c:v>2.635363452406725</c:v>
                </c:pt>
                <c:pt idx="321">
                  <c:v>2.6355477659741013</c:v>
                </c:pt>
                <c:pt idx="322">
                  <c:v>2.6357288602074367</c:v>
                </c:pt>
                <c:pt idx="323">
                  <c:v>2.6359067913259655</c:v>
                </c:pt>
                <c:pt idx="324">
                  <c:v>2.636081614567768</c:v>
                </c:pt>
                <c:pt idx="325">
                  <c:v>2.6362533842068636</c:v>
                </c:pt>
                <c:pt idx="326">
                  <c:v>2.6364221535700043</c:v>
                </c:pt>
                <c:pt idx="327">
                  <c:v>2.6365879750531818</c:v>
                </c:pt>
                <c:pt idx="328">
                  <c:v>2.6367509001378457</c:v>
                </c:pt>
                <c:pt idx="329">
                  <c:v>2.6369109794068413</c:v>
                </c:pt>
                <c:pt idx="330">
                  <c:v>2.63706826256007</c:v>
                </c:pt>
                <c:pt idx="331">
                  <c:v>2.63722279842988</c:v>
                </c:pt>
                <c:pt idx="332">
                  <c:v>2.637374634996187</c:v>
                </c:pt>
                <c:pt idx="333">
                  <c:v>2.6375238194013364</c:v>
                </c:pt>
                <c:pt idx="334">
                  <c:v>2.6376703979647016</c:v>
                </c:pt>
                <c:pt idx="335">
                  <c:v>2.637814416197037</c:v>
                </c:pt>
                <c:pt idx="336">
                  <c:v>2.6379559188145727</c:v>
                </c:pt>
                <c:pt idx="337">
                  <c:v>2.6380949497528725</c:v>
                </c:pt>
                <c:pt idx="338">
                  <c:v>2.6382315521804443</c:v>
                </c:pt>
                <c:pt idx="339">
                  <c:v>2.6383657685121187</c:v>
                </c:pt>
                <c:pt idx="340">
                  <c:v>2.6384976404221936</c:v>
                </c:pt>
                <c:pt idx="341">
                  <c:v>2.638627208857349</c:v>
                </c:pt>
                <c:pt idx="342">
                  <c:v>2.6387545140493387</c:v>
                </c:pt>
                <c:pt idx="343">
                  <c:v>2.6388795955274604</c:v>
                </c:pt>
                <c:pt idx="344">
                  <c:v>2.6390024921308117</c:v>
                </c:pt>
                <c:pt idx="345">
                  <c:v>2.639123242020327</c:v>
                </c:pt>
                <c:pt idx="346">
                  <c:v>2.6392418826906106</c:v>
                </c:pt>
                <c:pt idx="347">
                  <c:v>2.6393584509815624</c:v>
                </c:pt>
                <c:pt idx="348">
                  <c:v>2.6394729830898</c:v>
                </c:pt>
                <c:pt idx="349">
                  <c:v>2.639585514579881</c:v>
                </c:pt>
                <c:pt idx="350">
                  <c:v>2.6396960803953355</c:v>
                </c:pt>
                <c:pt idx="351">
                  <c:v>2.639804714869499</c:v>
                </c:pt>
                <c:pt idx="352">
                  <c:v>2.6399114517361615</c:v>
                </c:pt>
                <c:pt idx="353">
                  <c:v>2.6400163241400314</c:v>
                </c:pt>
                <c:pt idx="354">
                  <c:v>2.6401193646470142</c:v>
                </c:pt>
                <c:pt idx="355">
                  <c:v>2.6402206052543145</c:v>
                </c:pt>
                <c:pt idx="356">
                  <c:v>2.64032007740036</c:v>
                </c:pt>
                <c:pt idx="357">
                  <c:v>2.6404178119745563</c:v>
                </c:pt>
                <c:pt idx="358">
                  <c:v>2.640513839326867</c:v>
                </c:pt>
                <c:pt idx="359">
                  <c:v>2.6406081892772306</c:v>
                </c:pt>
                <c:pt idx="360">
                  <c:v>2.640700891124811</c:v>
                </c:pt>
                <c:pt idx="361">
                  <c:v>2.640791973657088</c:v>
                </c:pt>
                <c:pt idx="362">
                  <c:v>2.64088146515879</c:v>
                </c:pt>
                <c:pt idx="363">
                  <c:v>2.640969393420668</c:v>
                </c:pt>
                <c:pt idx="364">
                  <c:v>2.6410557857481214</c:v>
                </c:pt>
                <c:pt idx="365">
                  <c:v>2.641140668969667</c:v>
                </c:pt>
                <c:pt idx="366">
                  <c:v>2.641224069445268</c:v>
                </c:pt>
                <c:pt idx="367">
                  <c:v>2.6413060130745127</c:v>
                </c:pt>
                <c:pt idx="368">
                  <c:v>2.64138652530465</c:v>
                </c:pt>
                <c:pt idx="369">
                  <c:v>2.641465631138488</c:v>
                </c:pt>
                <c:pt idx="370">
                  <c:v>2.6415433551421534</c:v>
                </c:pt>
                <c:pt idx="371">
                  <c:v>2.6416197214527144</c:v>
                </c:pt>
                <c:pt idx="372">
                  <c:v>2.6416947537856745</c:v>
                </c:pt>
                <c:pt idx="373">
                  <c:v>2.64176847544233</c:v>
                </c:pt>
                <c:pt idx="374">
                  <c:v>2.641840909317003</c:v>
                </c:pt>
                <c:pt idx="375">
                  <c:v>2.6419120779041485</c:v>
                </c:pt>
                <c:pt idx="376">
                  <c:v>2.6419820033053343</c:v>
                </c:pt>
                <c:pt idx="377">
                  <c:v>2.6420507072361032</c:v>
                </c:pt>
                <c:pt idx="378">
                  <c:v>2.642118211032712</c:v>
                </c:pt>
                <c:pt idx="379">
                  <c:v>2.6421845356587554</c:v>
                </c:pt>
                <c:pt idx="380">
                  <c:v>2.6422497017116724</c:v>
                </c:pt>
                <c:pt idx="381">
                  <c:v>2.6423137294291403</c:v>
                </c:pt>
                <c:pt idx="382">
                  <c:v>2.6423766386953567</c:v>
                </c:pt>
                <c:pt idx="383">
                  <c:v>2.642438449047214</c:v>
                </c:pt>
                <c:pt idx="384">
                  <c:v>2.6424991796803607</c:v>
                </c:pt>
                <c:pt idx="385">
                  <c:v>2.642558849455164</c:v>
                </c:pt>
                <c:pt idx="386">
                  <c:v>2.642617476902563</c:v>
                </c:pt>
                <c:pt idx="387">
                  <c:v>2.642675080229821</c:v>
                </c:pt>
                <c:pt idx="388">
                  <c:v>2.6427316773261795</c:v>
                </c:pt>
                <c:pt idx="389">
                  <c:v>2.6427872857684114</c:v>
                </c:pt>
                <c:pt idx="390">
                  <c:v>2.642841922826277</c:v>
                </c:pt>
                <c:pt idx="391">
                  <c:v>2.642895605467887</c:v>
                </c:pt>
                <c:pt idx="392">
                  <c:v>2.642948350364971</c:v>
                </c:pt>
                <c:pt idx="393">
                  <c:v>2.64300017389805</c:v>
                </c:pt>
                <c:pt idx="394">
                  <c:v>2.6430510921615262</c:v>
                </c:pt>
                <c:pt idx="395">
                  <c:v>2.643101120968678</c:v>
                </c:pt>
                <c:pt idx="396">
                  <c:v>2.64315027585657</c:v>
                </c:pt>
                <c:pt idx="397">
                  <c:v>2.643198572090877</c:v>
                </c:pt>
                <c:pt idx="398">
                  <c:v>2.6432460246706238</c:v>
                </c:pt>
                <c:pt idx="399">
                  <c:v>2.6432926483328427</c:v>
                </c:pt>
                <c:pt idx="400">
                  <c:v>2.643338457557148</c:v>
                </c:pt>
                <c:pt idx="401">
                  <c:v>2.6433834665702336</c:v>
                </c:pt>
                <c:pt idx="402">
                  <c:v>2.6434276893502884</c:v>
                </c:pt>
                <c:pt idx="403">
                  <c:v>2.6434711396313384</c:v>
                </c:pt>
                <c:pt idx="404">
                  <c:v>2.6435138309075104</c:v>
                </c:pt>
                <c:pt idx="405">
                  <c:v>2.643555776437221</c:v>
                </c:pt>
                <c:pt idx="406">
                  <c:v>2.6435969892472952</c:v>
                </c:pt>
                <c:pt idx="407">
                  <c:v>2.6436374821370103</c:v>
                </c:pt>
                <c:pt idx="408">
                  <c:v>2.64367726768207</c:v>
                </c:pt>
                <c:pt idx="409">
                  <c:v>2.6437163582385113</c:v>
                </c:pt>
                <c:pt idx="410">
                  <c:v>2.6437547659465377</c:v>
                </c:pt>
                <c:pt idx="411">
                  <c:v>2.6437925027342923</c:v>
                </c:pt>
                <c:pt idx="412">
                  <c:v>2.64382958032156</c:v>
                </c:pt>
                <c:pt idx="413">
                  <c:v>2.643866010223407</c:v>
                </c:pt>
                <c:pt idx="414">
                  <c:v>2.643901803753758</c:v>
                </c:pt>
                <c:pt idx="415">
                  <c:v>2.6439369720289054</c:v>
                </c:pt>
                <c:pt idx="416">
                  <c:v>2.6439715259709673</c:v>
                </c:pt>
                <c:pt idx="417">
                  <c:v>2.644005476311273</c:v>
                </c:pt>
                <c:pt idx="418">
                  <c:v>2.6440388335937</c:v>
                </c:pt>
                <c:pt idx="419">
                  <c:v>2.644071608177945</c:v>
                </c:pt>
                <c:pt idx="420">
                  <c:v>2.644103810242744</c:v>
                </c:pt>
                <c:pt idx="421">
                  <c:v>2.64413544978903</c:v>
                </c:pt>
                <c:pt idx="422">
                  <c:v>2.644166536643041</c:v>
                </c:pt>
                <c:pt idx="423">
                  <c:v>2.6441970804593695</c:v>
                </c:pt>
                <c:pt idx="424">
                  <c:v>2.644227090723963</c:v>
                </c:pt>
                <c:pt idx="425">
                  <c:v>2.644256576757067</c:v>
                </c:pt>
                <c:pt idx="426">
                  <c:v>2.644285547716122</c:v>
                </c:pt>
                <c:pt idx="427">
                  <c:v>2.6443140125986053</c:v>
                </c:pt>
                <c:pt idx="428">
                  <c:v>2.644341980244826</c:v>
                </c:pt>
                <c:pt idx="429">
                  <c:v>2.6443694593406697</c:v>
                </c:pt>
                <c:pt idx="430">
                  <c:v>2.6443964584202964</c:v>
                </c:pt>
                <c:pt idx="431">
                  <c:v>2.6444229858687915</c:v>
                </c:pt>
                <c:pt idx="432">
                  <c:v>2.644449049924768</c:v>
                </c:pt>
                <c:pt idx="433">
                  <c:v>2.6444746586829253</c:v>
                </c:pt>
                <c:pt idx="434">
                  <c:v>2.644499820096564</c:v>
                </c:pt>
                <c:pt idx="435">
                  <c:v>2.644524541980056</c:v>
                </c:pt>
                <c:pt idx="436">
                  <c:v>2.6445488320112696</c:v>
                </c:pt>
                <c:pt idx="437">
                  <c:v>2.6445726977339556</c:v>
                </c:pt>
                <c:pt idx="438">
                  <c:v>2.6445961465600893</c:v>
                </c:pt>
                <c:pt idx="439">
                  <c:v>2.6446191857721715</c:v>
                </c:pt>
                <c:pt idx="440">
                  <c:v>2.644641822525491</c:v>
                </c:pt>
                <c:pt idx="441">
                  <c:v>2.6446640638503474</c:v>
                </c:pt>
                <c:pt idx="442">
                  <c:v>2.6446859166542325</c:v>
                </c:pt>
                <c:pt idx="443">
                  <c:v>2.6447073877239773</c:v>
                </c:pt>
                <c:pt idx="444">
                  <c:v>2.644728483727859</c:v>
                </c:pt>
                <c:pt idx="445">
                  <c:v>2.6447492112176705</c:v>
                </c:pt>
                <c:pt idx="446">
                  <c:v>2.6447695766307584</c:v>
                </c:pt>
                <c:pt idx="447">
                  <c:v>2.6447895862920188</c:v>
                </c:pt>
                <c:pt idx="448">
                  <c:v>2.644809246415863</c:v>
                </c:pt>
              </c:numCache>
            </c:numRef>
          </c:xVal>
          <c:yVal>
            <c:numRef>
              <c:f>'Matrice de calcul'!$L$55:$L$503</c:f>
              <c:numCache>
                <c:ptCount val="449"/>
                <c:pt idx="0">
                  <c:v>8.570112286060278</c:v>
                </c:pt>
                <c:pt idx="1">
                  <c:v>8.736977356983388</c:v>
                </c:pt>
                <c:pt idx="2">
                  <c:v>10.009791977467088</c:v>
                </c:pt>
                <c:pt idx="3">
                  <c:v>11.237916064769546</c:v>
                </c:pt>
                <c:pt idx="4">
                  <c:v>12.422740630175978</c:v>
                </c:pt>
                <c:pt idx="5">
                  <c:v>13.565565982315809</c:v>
                </c:pt>
                <c:pt idx="6">
                  <c:v>14.667608805379857</c:v>
                </c:pt>
                <c:pt idx="7">
                  <c:v>15.730008531700728</c:v>
                </c:pt>
                <c:pt idx="8">
                  <c:v>16.753833090641514</c:v>
                </c:pt>
                <c:pt idx="9">
                  <c:v>17.74008410476866</c:v>
                </c:pt>
                <c:pt idx="10">
                  <c:v>18.689701594965097</c:v>
                </c:pt>
                <c:pt idx="11">
                  <c:v>19.60356824819576</c:v>
                </c:pt>
                <c:pt idx="12">
                  <c:v>20.48251329484551</c:v>
                </c:pt>
                <c:pt idx="13">
                  <c:v>21.327316036725563</c:v>
                </c:pt>
                <c:pt idx="14">
                  <c:v>22.13870906183769</c:v>
                </c:pt>
                <c:pt idx="15">
                  <c:v>22.91738117767103</c:v>
                </c:pt>
                <c:pt idx="16">
                  <c:v>23.663980091081463</c:v>
                </c:pt>
                <c:pt idx="17">
                  <c:v>24.37911485958344</c:v>
                </c:pt>
                <c:pt idx="18">
                  <c:v>25.063358136099087</c:v>
                </c:pt>
                <c:pt idx="19">
                  <c:v>25.71724822680352</c:v>
                </c:pt>
                <c:pt idx="20">
                  <c:v>26.34129097963343</c:v>
                </c:pt>
                <c:pt idx="21">
                  <c:v>26.93596151925557</c:v>
                </c:pt>
                <c:pt idx="22">
                  <c:v>27.50170584280097</c:v>
                </c:pt>
                <c:pt idx="23">
                  <c:v>28.038942289451715</c:v>
                </c:pt>
                <c:pt idx="24">
                  <c:v>28.548062896028867</c:v>
                </c:pt>
                <c:pt idx="25">
                  <c:v>29.029434650105863</c:v>
                </c:pt>
                <c:pt idx="26">
                  <c:v>29.483400651930847</c:v>
                </c:pt>
                <c:pt idx="27">
                  <c:v>29.91028119671167</c:v>
                </c:pt>
                <c:pt idx="28">
                  <c:v>30.310374789824944</c:v>
                </c:pt>
                <c:pt idx="29">
                  <c:v>30.68395910965267</c:v>
                </c:pt>
                <c:pt idx="30">
                  <c:v>31.031291936733794</c:v>
                </c:pt>
                <c:pt idx="31">
                  <c:v>31.352612075030596</c:v>
                </c:pt>
                <c:pt idx="32">
                  <c:v>31.64814030376409</c:v>
                </c:pt>
                <c:pt idx="33">
                  <c:v>31.91808042116094</c:v>
                </c:pt>
                <c:pt idx="34">
                  <c:v>32.162620484087526</c:v>
                </c:pt>
                <c:pt idx="35">
                  <c:v>32.38193443016743</c:v>
                </c:pt>
                <c:pt idx="36">
                  <c:v>32.576184437145</c:v>
                </c:pt>
                <c:pt idx="37">
                  <c:v>32.745524737418194</c:v>
                </c:pt>
                <c:pt idx="38">
                  <c:v>32.8901084476477</c:v>
                </c:pt>
                <c:pt idx="39">
                  <c:v>33.01010109999396</c:v>
                </c:pt>
                <c:pt idx="40">
                  <c:v>33.10571052165059</c:v>
                </c:pt>
                <c:pt idx="41">
                  <c:v>33.177261662532814</c:v>
                </c:pt>
                <c:pt idx="42">
                  <c:v>33.225414776980685</c:v>
                </c:pt>
                <c:pt idx="43">
                  <c:v>33.25191441465568</c:v>
                </c:pt>
                <c:pt idx="44">
                  <c:v>33.261910013544465</c:v>
                </c:pt>
                <c:pt idx="45">
                  <c:v>33.2558536348243</c:v>
                </c:pt>
                <c:pt idx="46">
                  <c:v>33.2170955220664</c:v>
                </c:pt>
                <c:pt idx="47">
                  <c:v>33.15076957100337</c:v>
                </c:pt>
                <c:pt idx="48">
                  <c:v>33.059305717773256</c:v>
                </c:pt>
                <c:pt idx="49">
                  <c:v>32.94319154618342</c:v>
                </c:pt>
                <c:pt idx="50">
                  <c:v>32.802616744599675</c:v>
                </c:pt>
                <c:pt idx="51">
                  <c:v>32.63770812865711</c:v>
                </c:pt>
                <c:pt idx="52">
                  <c:v>32.44858079165812</c:v>
                </c:pt>
                <c:pt idx="53">
                  <c:v>32.235353290998</c:v>
                </c:pt>
                <c:pt idx="54">
                  <c:v>31.99815309459185</c:v>
                </c:pt>
                <c:pt idx="55">
                  <c:v>31.73711873893342</c:v>
                </c:pt>
                <c:pt idx="56">
                  <c:v>31.4524006827803</c:v>
                </c:pt>
                <c:pt idx="57">
                  <c:v>31.144161572903045</c:v>
                </c:pt>
                <c:pt idx="58">
                  <c:v>30.812576214300677</c:v>
                </c:pt>
                <c:pt idx="59">
                  <c:v>30.45783137655911</c:v>
                </c:pt>
                <c:pt idx="60">
                  <c:v>30.08012550082616</c:v>
                </c:pt>
                <c:pt idx="61">
                  <c:v>29.679668341462534</c:v>
                </c:pt>
                <c:pt idx="62">
                  <c:v>29.256680561734722</c:v>
                </c:pt>
                <c:pt idx="63">
                  <c:v>28.811393295416526</c:v>
                </c:pt>
                <c:pt idx="64">
                  <c:v>28.344047682153025</c:v>
                </c:pt>
                <c:pt idx="65">
                  <c:v>27.854894382200523</c:v>
                </c:pt>
                <c:pt idx="66">
                  <c:v>27.34419307485434</c:v>
                </c:pt>
                <c:pt idx="67">
                  <c:v>26.81221194408826</c:v>
                </c:pt>
                <c:pt idx="68">
                  <c:v>26.259227154430114</c:v>
                </c:pt>
                <c:pt idx="69">
                  <c:v>25.68552231976377</c:v>
                </c:pt>
                <c:pt idx="70">
                  <c:v>25.091387967509746</c:v>
                </c:pt>
                <c:pt idx="71">
                  <c:v>24.477121000453927</c:v>
                </c:pt>
                <c:pt idx="72">
                  <c:v>23.84302415834349</c:v>
                </c:pt>
                <c:pt idx="73">
                  <c:v>23.189405481236577</c:v>
                </c:pt>
                <c:pt idx="74">
                  <c:v>22.516577776469614</c:v>
                </c:pt>
                <c:pt idx="75">
                  <c:v>21.824858090988023</c:v>
                </c:pt>
                <c:pt idx="76">
                  <c:v>21.114567190670083</c:v>
                </c:pt>
                <c:pt idx="77">
                  <c:v>20.386029048158125</c:v>
                </c:pt>
                <c:pt idx="78">
                  <c:v>19.639570340595498</c:v>
                </c:pt>
                <c:pt idx="79">
                  <c:v>18.87551995855176</c:v>
                </c:pt>
                <c:pt idx="80">
                  <c:v>18.09420852730254</c:v>
                </c:pt>
                <c:pt idx="81">
                  <c:v>17.295967941514842</c:v>
                </c:pt>
                <c:pt idx="82">
                  <c:v>16.48113091427379</c:v>
                </c:pt>
                <c:pt idx="83">
                  <c:v>15.650030541273678</c:v>
                </c:pt>
                <c:pt idx="84">
                  <c:v>14.80299988088484</c:v>
                </c:pt>
                <c:pt idx="85">
                  <c:v>13.940371550699581</c:v>
                </c:pt>
                <c:pt idx="86">
                  <c:v>13.06247734105495</c:v>
                </c:pt>
                <c:pt idx="87">
                  <c:v>12.16964784592877</c:v>
                </c:pt>
                <c:pt idx="88">
                  <c:v>11.262212111507823</c:v>
                </c:pt>
                <c:pt idx="89">
                  <c:v>10.340497302634407</c:v>
                </c:pt>
                <c:pt idx="90">
                  <c:v>9.404828387249456</c:v>
                </c:pt>
                <c:pt idx="91">
                  <c:v>8.455527838867683</c:v>
                </c:pt>
                <c:pt idx="92">
                  <c:v>7.4929153570427625</c:v>
                </c:pt>
                <c:pt idx="93">
                  <c:v>6.517307605708577</c:v>
                </c:pt>
                <c:pt idx="94">
                  <c:v>5.529017969216172</c:v>
                </c:pt>
                <c:pt idx="95">
                  <c:v>4.528356325825255</c:v>
                </c:pt>
                <c:pt idx="96">
                  <c:v>3.515628838353829</c:v>
                </c:pt>
                <c:pt idx="97">
                  <c:v>2.4911377616397994</c:v>
                </c:pt>
                <c:pt idx="98">
                  <c:v>1.4551812664240957</c:v>
                </c:pt>
                <c:pt idx="99">
                  <c:v>0.4080532792257283</c:v>
                </c:pt>
                <c:pt idx="100">
                  <c:v>-0.6499566622547552</c:v>
                </c:pt>
                <c:pt idx="101">
                  <c:v>-1.718563538696066</c:v>
                </c:pt>
                <c:pt idx="102">
                  <c:v>-2.7974869641982885</c:v>
                </c:pt>
                <c:pt idx="103">
                  <c:v>-3.886451287343373</c:v>
                </c:pt>
                <c:pt idx="104">
                  <c:v>-4.985185678826863</c:v>
                </c:pt>
                <c:pt idx="105">
                  <c:v>-6.093424206225581</c:v>
                </c:pt>
                <c:pt idx="106">
                  <c:v>-7.210905896474214</c:v>
                </c:pt>
                <c:pt idx="107">
                  <c:v>-8.337374786628521</c:v>
                </c:pt>
                <c:pt idx="108">
                  <c:v>-9.472579963494592</c:v>
                </c:pt>
                <c:pt idx="109">
                  <c:v>-10.616275592702387</c:v>
                </c:pt>
                <c:pt idx="110">
                  <c:v>-11.768220937797988</c:v>
                </c:pt>
                <c:pt idx="111">
                  <c:v>-12.92818036992288</c:v>
                </c:pt>
                <c:pt idx="112">
                  <c:v>-14.095923368640303</c:v>
                </c:pt>
                <c:pt idx="113">
                  <c:v>-15.271224514458677</c:v>
                </c:pt>
                <c:pt idx="114">
                  <c:v>-16.453863473590275</c:v>
                </c:pt>
                <c:pt idx="115">
                  <c:v>-17.643624975470235</c:v>
                </c:pt>
                <c:pt idx="116">
                  <c:v>-18.840298783546615</c:v>
                </c:pt>
                <c:pt idx="117">
                  <c:v>-20.043679659836716</c:v>
                </c:pt>
                <c:pt idx="118">
                  <c:v>-21.253567323728788</c:v>
                </c:pt>
                <c:pt idx="119">
                  <c:v>-22.46976640549118</c:v>
                </c:pt>
                <c:pt idx="120">
                  <c:v>-23.69208639493361</c:v>
                </c:pt>
                <c:pt idx="121">
                  <c:v>-24.920341585647435</c:v>
                </c:pt>
                <c:pt idx="122">
                  <c:v>-26.154351015233598</c:v>
                </c:pt>
                <c:pt idx="123">
                  <c:v>-27.393938401908876</c:v>
                </c:pt>
                <c:pt idx="124">
                  <c:v>-28.638932077862666</c:v>
                </c:pt>
                <c:pt idx="125">
                  <c:v>-29.889164919718432</c:v>
                </c:pt>
                <c:pt idx="126">
                  <c:v>-31.144474276435943</c:v>
                </c:pt>
                <c:pt idx="127">
                  <c:v>-32.404701894972554</c:v>
                </c:pt>
                <c:pt idx="128">
                  <c:v>-33.66969384400438</c:v>
                </c:pt>
                <c:pt idx="129">
                  <c:v>-34.93930043599095</c:v>
                </c:pt>
                <c:pt idx="130">
                  <c:v>-36.21337614785032</c:v>
                </c:pt>
                <c:pt idx="131">
                  <c:v>-37.49177954049517</c:v>
                </c:pt>
                <c:pt idx="132">
                  <c:v>-38.774373177464724</c:v>
                </c:pt>
                <c:pt idx="133">
                  <c:v>-40.061023542871844</c:v>
                </c:pt>
                <c:pt idx="134">
                  <c:v>-41.351600958870065</c:v>
                </c:pt>
                <c:pt idx="135">
                  <c:v>-42.6459795028309</c:v>
                </c:pt>
                <c:pt idx="136">
                  <c:v>-43.94403692440808</c:v>
                </c:pt>
                <c:pt idx="137">
                  <c:v>-45.24565456265245</c:v>
                </c:pt>
                <c:pt idx="138">
                  <c:v>-46.5507172633283</c:v>
                </c:pt>
                <c:pt idx="139">
                  <c:v>-47.859113296570435</c:v>
                </c:pt>
                <c:pt idx="140">
                  <c:v>-49.170734275009245</c:v>
                </c:pt>
                <c:pt idx="141">
                  <c:v>-50.485475072480774</c:v>
                </c:pt>
                <c:pt idx="142">
                  <c:v>-51.803233743428</c:v>
                </c:pt>
                <c:pt idx="143">
                  <c:v>-53.12391144309</c:v>
                </c:pt>
                <c:pt idx="144">
                  <c:v>-54.447412348566374</c:v>
                </c:pt>
                <c:pt idx="145">
                  <c:v>-55.77364358083554</c:v>
                </c:pt>
                <c:pt idx="146">
                  <c:v>-57.10251512779733</c:v>
                </c:pt>
                <c:pt idx="147">
                  <c:v>-58.433939768402524</c:v>
                </c:pt>
                <c:pt idx="148">
                  <c:v>-59.76783299792473</c:v>
                </c:pt>
                <c:pt idx="149">
                  <c:v>-61.104112954423194</c:v>
                </c:pt>
                <c:pt idx="150">
                  <c:v>-62.442700346438755</c:v>
                </c:pt>
                <c:pt idx="151">
                  <c:v>-63.783518381959134</c:v>
                </c:pt>
                <c:pt idx="152">
                  <c:v>-65.12649269868419</c:v>
                </c:pt>
                <c:pt idx="153">
                  <c:v>-66.47155129561688</c:v>
                </c:pt>
                <c:pt idx="154">
                  <c:v>-67.81862446600036</c:v>
                </c:pt>
                <c:pt idx="155">
                  <c:v>-69.16764473161761</c:v>
                </c:pt>
                <c:pt idx="156">
                  <c:v>-70.51854677846566</c:v>
                </c:pt>
                <c:pt idx="157">
                  <c:v>-71.87126739381274</c:v>
                </c:pt>
                <c:pt idx="158">
                  <c:v>-73.22574540464323</c:v>
                </c:pt>
                <c:pt idx="159">
                  <c:v>-74.58192161749186</c:v>
                </c:pt>
                <c:pt idx="160">
                  <c:v>-75.93973875966584</c:v>
                </c:pt>
                <c:pt idx="161">
                  <c:v>-77.29914142185095</c:v>
                </c:pt>
                <c:pt idx="162">
                  <c:v>-78.66007600209484</c:v>
                </c:pt>
                <c:pt idx="163">
                  <c:v>-80.02249065115893</c:v>
                </c:pt>
                <c:pt idx="164">
                  <c:v>-81.38633521922797</c:v>
                </c:pt>
                <c:pt idx="165">
                  <c:v>-82.75156120396467</c:v>
                </c:pt>
                <c:pt idx="166">
                  <c:v>-84.11812169989507</c:v>
                </c:pt>
                <c:pt idx="167">
                  <c:v>-85.48597134910895</c:v>
                </c:pt>
                <c:pt idx="168">
                  <c:v>-86.85506629325798</c:v>
                </c:pt>
                <c:pt idx="169">
                  <c:v>-88.22536412683364</c:v>
                </c:pt>
                <c:pt idx="170">
                  <c:v>-89.5968238517054</c:v>
                </c:pt>
                <c:pt idx="171">
                  <c:v>-90.96940583289904</c:v>
                </c:pt>
                <c:pt idx="172">
                  <c:v>-92.34307175559432</c:v>
                </c:pt>
                <c:pt idx="173">
                  <c:v>-93.71778458332015</c:v>
                </c:pt>
                <c:pt idx="174">
                  <c:v>-95.09350851732529</c:v>
                </c:pt>
                <c:pt idx="175">
                  <c:v>-96.47020895710193</c:v>
                </c:pt>
                <c:pt idx="176">
                  <c:v>-97.84785246203913</c:v>
                </c:pt>
                <c:pt idx="177">
                  <c:v>-99.22640671418287</c:v>
                </c:pt>
                <c:pt idx="178">
                  <c:v>-100.60584048207927</c:v>
                </c:pt>
                <c:pt idx="179">
                  <c:v>-101.98612358567733</c:v>
                </c:pt>
                <c:pt idx="180">
                  <c:v>-103.36722686226744</c:v>
                </c:pt>
                <c:pt idx="181">
                  <c:v>-104.74912213343205</c:v>
                </c:pt>
                <c:pt idx="182">
                  <c:v>-106.13178217298473</c:v>
                </c:pt>
                <c:pt idx="183">
                  <c:v>-107.51518067587406</c:v>
                </c:pt>
                <c:pt idx="184">
                  <c:v>-108.89929222802883</c:v>
                </c:pt>
                <c:pt idx="185">
                  <c:v>-110.28409227712116</c:v>
                </c:pt>
                <c:pt idx="186">
                  <c:v>-111.66955710422468</c:v>
                </c:pt>
                <c:pt idx="187">
                  <c:v>-113.05566379634446</c:v>
                </c:pt>
                <c:pt idx="188">
                  <c:v>-114.44239021979648</c:v>
                </c:pt>
                <c:pt idx="189">
                  <c:v>-115.82971499441389</c:v>
                </c:pt>
                <c:pt idx="190">
                  <c:v>-117.21761746855836</c:v>
                </c:pt>
                <c:pt idx="191">
                  <c:v>-118.6060776949145</c:v>
                </c:pt>
                <c:pt idx="192">
                  <c:v>-119.99507640704621</c:v>
                </c:pt>
                <c:pt idx="193">
                  <c:v>-121.38459499669366</c:v>
                </c:pt>
                <c:pt idx="194">
                  <c:v>-122.77461549179053</c:v>
                </c:pt>
                <c:pt idx="195">
                  <c:v>-124.16512053518099</c:v>
                </c:pt>
                <c:pt idx="196">
                  <c:v>-125.55609336401668</c:v>
                </c:pt>
                <c:pt idx="197">
                  <c:v>-126.94751778981406</c:v>
                </c:pt>
                <c:pt idx="198">
                  <c:v>-128.33937817915316</c:v>
                </c:pt>
                <c:pt idx="199">
                  <c:v>-129.7316594349989</c:v>
                </c:pt>
                <c:pt idx="200">
                  <c:v>-131.12434697862685</c:v>
                </c:pt>
                <c:pt idx="201">
                  <c:v>-132.51742673213536</c:v>
                </c:pt>
                <c:pt idx="202">
                  <c:v>-133.91088510152684</c:v>
                </c:pt>
                <c:pt idx="203">
                  <c:v>-135.3047089603408</c:v>
                </c:pt>
                <c:pt idx="204">
                  <c:v>-136.69888563382233</c:v>
                </c:pt>
                <c:pt idx="205">
                  <c:v>-138.09340288360957</c:v>
                </c:pt>
                <c:pt idx="206">
                  <c:v>-139.48824889292442</c:v>
                </c:pt>
                <c:pt idx="207">
                  <c:v>-140.88341225225096</c:v>
                </c:pt>
                <c:pt idx="208">
                  <c:v>-142.2788819454867</c:v>
                </c:pt>
                <c:pt idx="209">
                  <c:v>-143.67464733655174</c:v>
                </c:pt>
                <c:pt idx="210">
                  <c:v>-145.07069815644198</c:v>
                </c:pt>
                <c:pt idx="211">
                  <c:v>-146.467024490712</c:v>
                </c:pt>
                <c:pt idx="212">
                  <c:v>-147.86361676737454</c:v>
                </c:pt>
                <c:pt idx="213">
                  <c:v>-149.26046574520316</c:v>
                </c:pt>
                <c:pt idx="214">
                  <c:v>-150.65756250242552</c:v>
                </c:pt>
                <c:pt idx="215">
                  <c:v>-152.0548984257946</c:v>
                </c:pt>
                <c:pt idx="216">
                  <c:v>-153.4524652000261</c:v>
                </c:pt>
                <c:pt idx="217">
                  <c:v>-154.85025479759017</c:v>
                </c:pt>
                <c:pt idx="218">
                  <c:v>-156.24825946884587</c:v>
                </c:pt>
                <c:pt idx="219">
                  <c:v>-157.64647173250773</c:v>
                </c:pt>
                <c:pt idx="220">
                  <c:v>-159.04488436643342</c:v>
                </c:pt>
                <c:pt idx="221">
                  <c:v>-160.44349039872202</c:v>
                </c:pt>
                <c:pt idx="222">
                  <c:v>-161.84228309911316</c:v>
                </c:pt>
                <c:pt idx="223">
                  <c:v>-163.24125597067678</c:v>
                </c:pt>
                <c:pt idx="224">
                  <c:v>-164.64040274178436</c:v>
                </c:pt>
                <c:pt idx="225">
                  <c:v>-166.03971735835228</c:v>
                </c:pt>
                <c:pt idx="226">
                  <c:v>-167.43919397634826</c:v>
                </c:pt>
                <c:pt idx="227">
                  <c:v>-168.8388269545524</c:v>
                </c:pt>
                <c:pt idx="228">
                  <c:v>-170.23861084756425</c:v>
                </c:pt>
                <c:pt idx="229">
                  <c:v>-171.63854039904805</c:v>
                </c:pt>
                <c:pt idx="230">
                  <c:v>-173.03861053520785</c:v>
                </c:pt>
                <c:pt idx="231">
                  <c:v>-174.43881635848518</c:v>
                </c:pt>
                <c:pt idx="232">
                  <c:v>-175.83915314147185</c:v>
                </c:pt>
                <c:pt idx="233">
                  <c:v>-177.23961632103058</c:v>
                </c:pt>
                <c:pt idx="234">
                  <c:v>-178.64020149261654</c:v>
                </c:pt>
                <c:pt idx="235">
                  <c:v>-180.04090440479328</c:v>
                </c:pt>
                <c:pt idx="236">
                  <c:v>-181.44172095393625</c:v>
                </c:pt>
                <c:pt idx="237">
                  <c:v>-182.8426471791179</c:v>
                </c:pt>
                <c:pt idx="238">
                  <c:v>-184.24367925716794</c:v>
                </c:pt>
                <c:pt idx="239">
                  <c:v>-185.64481349790327</c:v>
                </c:pt>
                <c:pt idx="240">
                  <c:v>-187.04604633952152</c:v>
                </c:pt>
                <c:pt idx="241">
                  <c:v>-188.4473743441528</c:v>
                </c:pt>
                <c:pt idx="242">
                  <c:v>-189.84879419356443</c:v>
                </c:pt>
                <c:pt idx="243">
                  <c:v>-191.25030268501334</c:v>
                </c:pt>
                <c:pt idx="244">
                  <c:v>-192.65189672724105</c:v>
                </c:pt>
                <c:pt idx="245">
                  <c:v>-194.0535733366068</c:v>
                </c:pt>
                <c:pt idx="246">
                  <c:v>-195.45532963335359</c:v>
                </c:pt>
                <c:pt idx="247">
                  <c:v>-196.85716283800306</c:v>
                </c:pt>
                <c:pt idx="248">
                  <c:v>-198.25907026787468</c:v>
                </c:pt>
                <c:pt idx="249">
                  <c:v>-199.66104933372483</c:v>
                </c:pt>
                <c:pt idx="250">
                  <c:v>-201.06309753650217</c:v>
                </c:pt>
                <c:pt idx="251">
                  <c:v>-202.4652124642147</c:v>
                </c:pt>
                <c:pt idx="252">
                  <c:v>-203.86739178890525</c:v>
                </c:pt>
                <c:pt idx="253">
                  <c:v>-205.26963326373144</c:v>
                </c:pt>
                <c:pt idx="254">
                  <c:v>-206.67193472014645</c:v>
                </c:pt>
                <c:pt idx="255">
                  <c:v>-208.0742940651775</c:v>
                </c:pt>
                <c:pt idx="256">
                  <c:v>-209.47670927879818</c:v>
                </c:pt>
                <c:pt idx="257">
                  <c:v>-210.879178411392</c:v>
                </c:pt>
                <c:pt idx="258">
                  <c:v>-212.28169958130357</c:v>
                </c:pt>
                <c:pt idx="259">
                  <c:v>-213.68427097247465</c:v>
                </c:pt>
                <c:pt idx="260">
                  <c:v>-215.08689083216197</c:v>
                </c:pt>
                <c:pt idx="261">
                  <c:v>-216.4895574687343</c:v>
                </c:pt>
                <c:pt idx="262">
                  <c:v>-217.89226924954565</c:v>
                </c:pt>
                <c:pt idx="263">
                  <c:v>-219.29502459888246</c:v>
                </c:pt>
                <c:pt idx="264">
                  <c:v>-220.69782199598177</c:v>
                </c:pt>
                <c:pt idx="265">
                  <c:v>-222.10065997311816</c:v>
                </c:pt>
                <c:pt idx="266">
                  <c:v>-223.50353711375718</c:v>
                </c:pt>
                <c:pt idx="267">
                  <c:v>-224.90645205077277</c:v>
                </c:pt>
                <c:pt idx="268">
                  <c:v>-226.30940346472653</c:v>
                </c:pt>
                <c:pt idx="269">
                  <c:v>-227.7123900822068</c:v>
                </c:pt>
                <c:pt idx="270">
                  <c:v>-229.11541067422544</c:v>
                </c:pt>
                <c:pt idx="271">
                  <c:v>-230.51846405467018</c:v>
                </c:pt>
                <c:pt idx="272">
                  <c:v>-231.92154907881084</c:v>
                </c:pt>
                <c:pt idx="273">
                  <c:v>-233.32466464185745</c:v>
                </c:pt>
                <c:pt idx="274">
                  <c:v>-234.72780967756842</c:v>
                </c:pt>
                <c:pt idx="275">
                  <c:v>-236.13098315690712</c:v>
                </c:pt>
                <c:pt idx="276">
                  <c:v>-237.53418408674526</c:v>
                </c:pt>
                <c:pt idx="277">
                  <c:v>-238.93741150861115</c:v>
                </c:pt>
                <c:pt idx="278">
                  <c:v>-240.34066449748173</c:v>
                </c:pt>
                <c:pt idx="279">
                  <c:v>-241.7439421606164</c:v>
                </c:pt>
                <c:pt idx="280">
                  <c:v>-243.14724363643163</c:v>
                </c:pt>
                <c:pt idx="281">
                  <c:v>-244.5505680934145</c:v>
                </c:pt>
                <c:pt idx="282">
                  <c:v>-245.95391472907437</c:v>
                </c:pt>
                <c:pt idx="283">
                  <c:v>-247.3572827689306</c:v>
                </c:pt>
                <c:pt idx="284">
                  <c:v>-248.7606714655359</c:v>
                </c:pt>
                <c:pt idx="285">
                  <c:v>-250.16408009753349</c:v>
                </c:pt>
                <c:pt idx="286">
                  <c:v>-251.56750796874712</c:v>
                </c:pt>
                <c:pt idx="287">
                  <c:v>-252.97095440730274</c:v>
                </c:pt>
                <c:pt idx="288">
                  <c:v>-254.37441876478087</c:v>
                </c:pt>
                <c:pt idx="289">
                  <c:v>-255.7779004153984</c:v>
                </c:pt>
                <c:pt idx="290">
                  <c:v>-257.1813987552188</c:v>
                </c:pt>
                <c:pt idx="291">
                  <c:v>-258.58491320139024</c:v>
                </c:pt>
                <c:pt idx="292">
                  <c:v>-259.98844319140954</c:v>
                </c:pt>
                <c:pt idx="293">
                  <c:v>-261.3919881824126</c:v>
                </c:pt>
                <c:pt idx="294">
                  <c:v>-262.79554765048897</c:v>
                </c:pt>
                <c:pt idx="295">
                  <c:v>-264.1991210900204</c:v>
                </c:pt>
                <c:pt idx="296">
                  <c:v>-265.60270801304284</c:v>
                </c:pt>
                <c:pt idx="297">
                  <c:v>-267.00630794862997</c:v>
                </c:pt>
                <c:pt idx="298">
                  <c:v>-268.4099204422989</c:v>
                </c:pt>
                <c:pt idx="299">
                  <c:v>-269.81354505543635</c:v>
                </c:pt>
                <c:pt idx="300">
                  <c:v>-271.2171813647444</c:v>
                </c:pt>
                <c:pt idx="301">
                  <c:v>-272.62082896170654</c:v>
                </c:pt>
                <c:pt idx="302">
                  <c:v>-274.02448745207124</c:v>
                </c:pt>
                <c:pt idx="303">
                  <c:v>-275.4281564553543</c:v>
                </c:pt>
                <c:pt idx="304">
                  <c:v>-276.8318356043584</c:v>
                </c:pt>
                <c:pt idx="305">
                  <c:v>-278.2355245447089</c:v>
                </c:pt>
                <c:pt idx="306">
                  <c:v>-279.6392229344067</c:v>
                </c:pt>
                <c:pt idx="307">
                  <c:v>-281.04293044339596</c:v>
                </c:pt>
                <c:pt idx="308">
                  <c:v>-282.44664675314726</c:v>
                </c:pt>
                <c:pt idx="309">
                  <c:v>-283.8503715562552</c:v>
                </c:pt>
                <c:pt idx="310">
                  <c:v>-285.25410455605</c:v>
                </c:pt>
                <c:pt idx="311">
                  <c:v>-286.6578454662228</c:v>
                </c:pt>
                <c:pt idx="312">
                  <c:v>-288.06159401046386</c:v>
                </c:pt>
                <c:pt idx="313">
                  <c:v>-289.4653499221135</c:v>
                </c:pt>
                <c:pt idx="314">
                  <c:v>-290.8691129438251</c:v>
                </c:pt>
                <c:pt idx="315">
                  <c:v>-292.27288282724</c:v>
                </c:pt>
                <c:pt idx="316">
                  <c:v>-293.67665933267364</c:v>
                </c:pt>
                <c:pt idx="317">
                  <c:v>-295.0804422288128</c:v>
                </c:pt>
                <c:pt idx="318">
                  <c:v>-296.4842312924231</c:v>
                </c:pt>
                <c:pt idx="319">
                  <c:v>-297.88802630806714</c:v>
                </c:pt>
                <c:pt idx="320">
                  <c:v>-299.29182706783206</c:v>
                </c:pt>
                <c:pt idx="321">
                  <c:v>-300.69563337106683</c:v>
                </c:pt>
                <c:pt idx="322">
                  <c:v>-302.0994450241287</c:v>
                </c:pt>
                <c:pt idx="323">
                  <c:v>-303.5032618401386</c:v>
                </c:pt>
                <c:pt idx="324">
                  <c:v>-304.9070836387445</c:v>
                </c:pt>
                <c:pt idx="325">
                  <c:v>-306.31091024589415</c:v>
                </c:pt>
                <c:pt idx="326">
                  <c:v>-307.7147414936145</c:v>
                </c:pt>
                <c:pt idx="327">
                  <c:v>-309.1185772197997</c:v>
                </c:pt>
                <c:pt idx="328">
                  <c:v>-310.5224172680061</c:v>
                </c:pt>
                <c:pt idx="329">
                  <c:v>-311.9262614872545</c:v>
                </c:pt>
                <c:pt idx="330">
                  <c:v>-313.3301097318395</c:v>
                </c:pt>
                <c:pt idx="331">
                  <c:v>-314.73396186114496</c:v>
                </c:pt>
                <c:pt idx="332">
                  <c:v>-316.1378177394666</c:v>
                </c:pt>
                <c:pt idx="333">
                  <c:v>-317.54167723584027</c:v>
                </c:pt>
                <c:pt idx="334">
                  <c:v>-318.9455402238765</c:v>
                </c:pt>
                <c:pt idx="335">
                  <c:v>-320.34940658160065</c:v>
                </c:pt>
                <c:pt idx="336">
                  <c:v>-321.7532761912987</c:v>
                </c:pt>
                <c:pt idx="337">
                  <c:v>-323.1571489393686</c:v>
                </c:pt>
                <c:pt idx="338">
                  <c:v>-324.5610247161764</c:v>
                </c:pt>
                <c:pt idx="339">
                  <c:v>-325.96490341591795</c:v>
                </c:pt>
                <c:pt idx="340">
                  <c:v>-327.3687849364849</c:v>
                </c:pt>
                <c:pt idx="341">
                  <c:v>-328.77266917933565</c:v>
                </c:pt>
                <c:pt idx="342">
                  <c:v>-330.17655604937096</c:v>
                </c:pt>
                <c:pt idx="343">
                  <c:v>-331.5804454548135</c:v>
                </c:pt>
                <c:pt idx="344">
                  <c:v>-332.98433730709195</c:v>
                </c:pt>
                <c:pt idx="345">
                  <c:v>-334.3882315207289</c:v>
                </c:pt>
                <c:pt idx="346">
                  <c:v>-335.79212801323285</c:v>
                </c:pt>
                <c:pt idx="347">
                  <c:v>-337.19602670499404</c:v>
                </c:pt>
                <c:pt idx="348">
                  <c:v>-338.5999275191835</c:v>
                </c:pt>
                <c:pt idx="349">
                  <c:v>-340.00383038165626</c:v>
                </c:pt>
                <c:pt idx="350">
                  <c:v>-341.4077352208573</c:v>
                </c:pt>
                <c:pt idx="351">
                  <c:v>-342.8116419677313</c:v>
                </c:pt>
                <c:pt idx="352">
                  <c:v>-344.2155505556352</c:v>
                </c:pt>
                <c:pt idx="353">
                  <c:v>-345.61946092025397</c:v>
                </c:pt>
                <c:pt idx="354">
                  <c:v>-347.0233729995193</c:v>
                </c:pt>
                <c:pt idx="355">
                  <c:v>-348.42728673353116</c:v>
                </c:pt>
                <c:pt idx="356">
                  <c:v>-349.83120206448194</c:v>
                </c:pt>
                <c:pt idx="357">
                  <c:v>-351.23511893658355</c:v>
                </c:pt>
                <c:pt idx="358">
                  <c:v>-352.6390372959967</c:v>
                </c:pt>
                <c:pt idx="359">
                  <c:v>-354.0429570907628</c:v>
                </c:pt>
                <c:pt idx="360">
                  <c:v>-355.4468782707386</c:v>
                </c:pt>
                <c:pt idx="361">
                  <c:v>-356.85080078753225</c:v>
                </c:pt>
                <c:pt idx="362">
                  <c:v>-358.2547245944426</c:v>
                </c:pt>
                <c:pt idx="363">
                  <c:v>-359.6586496463999</c:v>
                </c:pt>
                <c:pt idx="364">
                  <c:v>-361.06257589990884</c:v>
                </c:pt>
                <c:pt idx="365">
                  <c:v>-362.46650331299355</c:v>
                </c:pt>
                <c:pt idx="366">
                  <c:v>-363.8704318451446</c:v>
                </c:pt>
                <c:pt idx="367">
                  <c:v>-365.2743614572676</c:v>
                </c:pt>
                <c:pt idx="368">
                  <c:v>-366.67829211163405</c:v>
                </c:pt>
                <c:pt idx="369">
                  <c:v>-368.0822237718333</c:v>
                </c:pt>
                <c:pt idx="370">
                  <c:v>-369.48615640272675</c:v>
                </c:pt>
                <c:pt idx="371">
                  <c:v>-370.8900899704034</c:v>
                </c:pt>
                <c:pt idx="372">
                  <c:v>-372.29402444213673</c:v>
                </c:pt>
                <c:pt idx="373">
                  <c:v>-373.6979597863437</c:v>
                </c:pt>
                <c:pt idx="374">
                  <c:v>-375.1018959725444</c:v>
                </c:pt>
                <c:pt idx="375">
                  <c:v>-376.50583297132397</c:v>
                </c:pt>
                <c:pt idx="376">
                  <c:v>-377.90977075429487</c:v>
                </c:pt>
                <c:pt idx="377">
                  <c:v>-379.3137092940614</c:v>
                </c:pt>
                <c:pt idx="378">
                  <c:v>-380.71764856418497</c:v>
                </c:pt>
                <c:pt idx="379">
                  <c:v>-382.1215885391505</c:v>
                </c:pt>
                <c:pt idx="380">
                  <c:v>-383.52552919433424</c:v>
                </c:pt>
                <c:pt idx="381">
                  <c:v>-384.9294705059728</c:v>
                </c:pt>
                <c:pt idx="382">
                  <c:v>-386.33341245113286</c:v>
                </c:pt>
                <c:pt idx="383">
                  <c:v>-387.73735500768225</c:v>
                </c:pt>
                <c:pt idx="384">
                  <c:v>-389.1412981542621</c:v>
                </c:pt>
                <c:pt idx="385">
                  <c:v>-390.54524187025953</c:v>
                </c:pt>
                <c:pt idx="386">
                  <c:v>-391.94918613578193</c:v>
                </c:pt>
                <c:pt idx="387">
                  <c:v>-393.35313093163154</c:v>
                </c:pt>
                <c:pt idx="388">
                  <c:v>-394.7570762392813</c:v>
                </c:pt>
                <c:pt idx="389">
                  <c:v>-396.1610220408513</c:v>
                </c:pt>
                <c:pt idx="390">
                  <c:v>-397.56496831908646</c:v>
                </c:pt>
                <c:pt idx="391">
                  <c:v>-398.96891505733436</c:v>
                </c:pt>
                <c:pt idx="392">
                  <c:v>-400.3728622395243</c:v>
                </c:pt>
                <c:pt idx="393">
                  <c:v>-401.7768098501471</c:v>
                </c:pt>
                <c:pt idx="394">
                  <c:v>-403.1807578742354</c:v>
                </c:pt>
                <c:pt idx="395">
                  <c:v>-404.5847062973446</c:v>
                </c:pt>
                <c:pt idx="396">
                  <c:v>-405.9886551055349</c:v>
                </c:pt>
                <c:pt idx="397">
                  <c:v>-407.39260428535334</c:v>
                </c:pt>
                <c:pt idx="398">
                  <c:v>-408.79655382381696</c:v>
                </c:pt>
                <c:pt idx="399">
                  <c:v>-410.20050370839647</c:v>
                </c:pt>
                <c:pt idx="400">
                  <c:v>-411.6044539270001</c:v>
                </c:pt>
                <c:pt idx="401">
                  <c:v>-413.00840446795877</c:v>
                </c:pt>
                <c:pt idx="402">
                  <c:v>-414.41235532001076</c:v>
                </c:pt>
                <c:pt idx="403">
                  <c:v>-415.81630647228803</c:v>
                </c:pt>
                <c:pt idx="404">
                  <c:v>-417.22025791430207</c:v>
                </c:pt>
                <c:pt idx="405">
                  <c:v>-418.6242096359308</c:v>
                </c:pt>
                <c:pt idx="406">
                  <c:v>-420.0281616274059</c:v>
                </c:pt>
                <c:pt idx="407">
                  <c:v>-421.43211387930006</c:v>
                </c:pt>
                <c:pt idx="408">
                  <c:v>-422.8360663825155</c:v>
                </c:pt>
                <c:pt idx="409">
                  <c:v>-424.2400191282723</c:v>
                </c:pt>
                <c:pt idx="410">
                  <c:v>-425.6439721080971</c:v>
                </c:pt>
                <c:pt idx="411">
                  <c:v>-427.0479253138127</c:v>
                </c:pt>
                <c:pt idx="412">
                  <c:v>-428.4518787375275</c:v>
                </c:pt>
                <c:pt idx="413">
                  <c:v>-429.85583237162564</c:v>
                </c:pt>
                <c:pt idx="414">
                  <c:v>-431.25978620875725</c:v>
                </c:pt>
                <c:pt idx="415">
                  <c:v>-432.6637402418293</c:v>
                </c:pt>
                <c:pt idx="416">
                  <c:v>-434.0676944639966</c:v>
                </c:pt>
                <c:pt idx="417">
                  <c:v>-435.47164886865295</c:v>
                </c:pt>
                <c:pt idx="418">
                  <c:v>-436.875603449423</c:v>
                </c:pt>
                <c:pt idx="419">
                  <c:v>-438.27955820015427</c:v>
                </c:pt>
                <c:pt idx="420">
                  <c:v>-439.683513114909</c:v>
                </c:pt>
                <c:pt idx="421">
                  <c:v>-441.087468187957</c:v>
                </c:pt>
                <c:pt idx="422">
                  <c:v>-442.4914234137682</c:v>
                </c:pt>
                <c:pt idx="423">
                  <c:v>-443.89537878700577</c:v>
                </c:pt>
                <c:pt idx="424">
                  <c:v>-445.2993343025193</c:v>
                </c:pt>
                <c:pt idx="425">
                  <c:v>-446.70328995533833</c:v>
                </c:pt>
                <c:pt idx="426">
                  <c:v>-448.10724574066603</c:v>
                </c:pt>
                <c:pt idx="427">
                  <c:v>-449.5112016538732</c:v>
                </c:pt>
                <c:pt idx="428">
                  <c:v>-450.9151576904922</c:v>
                </c:pt>
                <c:pt idx="429">
                  <c:v>-452.31911384621174</c:v>
                </c:pt>
                <c:pt idx="430">
                  <c:v>-453.7230701168709</c:v>
                </c:pt>
                <c:pt idx="431">
                  <c:v>-455.1270264984542</c:v>
                </c:pt>
                <c:pt idx="432">
                  <c:v>-456.5309829870865</c:v>
                </c:pt>
                <c:pt idx="433">
                  <c:v>-457.93493957902797</c:v>
                </c:pt>
                <c:pt idx="434">
                  <c:v>-459.33889627066947</c:v>
                </c:pt>
                <c:pt idx="435">
                  <c:v>-460.74285305852794</c:v>
                </c:pt>
                <c:pt idx="436">
                  <c:v>-462.14680993924196</c:v>
                </c:pt>
                <c:pt idx="437">
                  <c:v>-463.55076690956764</c:v>
                </c:pt>
                <c:pt idx="438">
                  <c:v>-464.95472396637433</c:v>
                </c:pt>
                <c:pt idx="439">
                  <c:v>-466.35868110664074</c:v>
                </c:pt>
                <c:pt idx="440">
                  <c:v>-467.7626383274512</c:v>
                </c:pt>
                <c:pt idx="441">
                  <c:v>-469.1665956259919</c:v>
                </c:pt>
                <c:pt idx="442">
                  <c:v>-470.5705529995472</c:v>
                </c:pt>
                <c:pt idx="443">
                  <c:v>-471.97451044549655</c:v>
                </c:pt>
                <c:pt idx="444">
                  <c:v>-473.3784679613108</c:v>
                </c:pt>
                <c:pt idx="445">
                  <c:v>-474.7824255445491</c:v>
                </c:pt>
                <c:pt idx="446">
                  <c:v>-476.18638319285606</c:v>
                </c:pt>
                <c:pt idx="447">
                  <c:v>-477.5903409039584</c:v>
                </c:pt>
                <c:pt idx="448">
                  <c:v>-478.99429867566244</c:v>
                </c:pt>
              </c:numCache>
            </c:numRef>
          </c:yVal>
          <c:smooth val="0"/>
        </c:ser>
        <c:ser>
          <c:idx val="1"/>
          <c:order val="1"/>
          <c:tx>
            <c:v>Poussée eau</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00"/>
              </a:solidFill>
              <a:ln>
                <a:solidFill>
                  <a:srgbClr val="FF0000"/>
                </a:solidFill>
              </a:ln>
            </c:spPr>
          </c:marker>
          <c:xVal>
            <c:numRef>
              <c:f>'Matrice de calcul'!$K$5:$K$34</c:f>
              <c:numCache>
                <c:ptCount val="30"/>
                <c:pt idx="0">
                  <c:v>0</c:v>
                </c:pt>
                <c:pt idx="1">
                  <c:v>0.0006776003285575435</c:v>
                </c:pt>
                <c:pt idx="2">
                  <c:v>0.001494493642728665</c:v>
                </c:pt>
                <c:pt idx="3">
                  <c:v>0.0024596511203041627</c:v>
                </c:pt>
                <c:pt idx="4">
                  <c:v>0.003582091366018783</c:v>
                </c:pt>
                <c:pt idx="5">
                  <c:v>0.004870962470871052</c:v>
                </c:pt>
                <c:pt idx="6">
                  <c:v>0.006335614377840705</c:v>
                </c:pt>
                <c:pt idx="7">
                  <c:v>0.007985666681366103</c:v>
                </c:pt>
                <c:pt idx="8">
                  <c:v>0.009831075457953139</c:v>
                </c:pt>
                <c:pt idx="9">
                  <c:v>0.011882201941202458</c:v>
                </c:pt>
                <c:pt idx="10">
                  <c:v>0.014149885501422745</c:v>
                </c:pt>
                <c:pt idx="11">
                  <c:v>0.016645523319261998</c:v>
                </c:pt>
                <c:pt idx="12">
                  <c:v>0.019381159288663977</c:v>
                </c:pt>
                <c:pt idx="13">
                  <c:v>0.022369585028585687</c:v>
                </c:pt>
                <c:pt idx="14">
                  <c:v>0.025624456440260495</c:v>
                </c:pt>
                <c:pt idx="15">
                  <c:v>0.029160430062595877</c:v>
                </c:pt>
                <c:pt idx="16">
                  <c:v>0.03299332463305655</c:v>
                </c:pt>
                <c:pt idx="17">
                  <c:v>0.037140314883335065</c:v>
                </c:pt>
                <c:pt idx="18">
                  <c:v>0.04162016688782226</c:v>
                </c:pt>
                <c:pt idx="19">
                  <c:v>0.04645352754946817</c:v>
                </c:pt>
                <c:pt idx="20">
                  <c:v>0.05166328554485917</c:v>
                </c:pt>
                <c:pt idx="21">
                  <c:v>0.057275028055598566</c:v>
                </c:pt>
                <c:pt idx="22">
                  <c:v>0.06331762821161076</c:v>
                </c:pt>
                <c:pt idx="23">
                  <c:v>0.06982401463488819</c:v>
                </c:pt>
                <c:pt idx="24">
                  <c:v>0.07683220083241711</c:v>
                </c:pt>
                <c:pt idx="25">
                  <c:v>0.08438669590362523</c:v>
                </c:pt>
                <c:pt idx="26">
                  <c:v>0.09254049356688697</c:v>
                </c:pt>
                <c:pt idx="27">
                  <c:v>0.10135797353299666</c:v>
                </c:pt>
                <c:pt idx="28">
                  <c:v>0.11091931275949823</c:v>
                </c:pt>
                <c:pt idx="29">
                  <c:v>0.1213275485417417</c:v>
                </c:pt>
              </c:numCache>
            </c:numRef>
          </c:xVal>
          <c:yVal>
            <c:numRef>
              <c:f>'Matrice de calcul'!$L$5:$L$34</c:f>
              <c:numCache>
                <c:ptCount val="30"/>
                <c:pt idx="0">
                  <c:v>0</c:v>
                </c:pt>
                <c:pt idx="1">
                  <c:v>0.03709382611937392</c:v>
                </c:pt>
                <c:pt idx="2">
                  <c:v>0.0800966255145644</c:v>
                </c:pt>
                <c:pt idx="3">
                  <c:v>0.12918955195367987</c:v>
                </c:pt>
                <c:pt idx="4">
                  <c:v>0.18456412971694755</c:v>
                </c:pt>
                <c:pt idx="5">
                  <c:v>0.24642330155950748</c:v>
                </c:pt>
                <c:pt idx="6">
                  <c:v>0.314982611667205</c:v>
                </c:pt>
                <c:pt idx="7">
                  <c:v>0.3904715469327452</c:v>
                </c:pt>
                <c:pt idx="8">
                  <c:v>0.47313506488880264</c:v>
                </c:pt>
                <c:pt idx="9">
                  <c:v>0.5632353429390305</c:v>
                </c:pt>
                <c:pt idx="10">
                  <c:v>0.6610537915337731</c:v>
                </c:pt>
                <c:pt idx="11">
                  <c:v>0.7668933841957695</c:v>
                </c:pt>
                <c:pt idx="12">
                  <c:v>0.8810813705704933</c:v>
                </c:pt>
                <c:pt idx="13">
                  <c:v>1.0039724560139809</c:v>
                </c:pt>
                <c:pt idx="14">
                  <c:v>1.1359525541353996</c:v>
                </c:pt>
                <c:pt idx="15">
                  <c:v>1.2774432493259227</c:v>
                </c:pt>
                <c:pt idx="16">
                  <c:v>1.428907147757692</c:v>
                </c:pt>
                <c:pt idx="17">
                  <c:v>1.5908543522547494</c:v>
                </c:pt>
                <c:pt idx="18">
                  <c:v>1.763850375811548</c:v>
                </c:pt>
                <c:pt idx="19">
                  <c:v>1.9485259211212618</c:v>
                </c:pt>
                <c:pt idx="20">
                  <c:v>2.145589116222753</c:v>
                </c:pt>
                <c:pt idx="21">
                  <c:v>2.3558410366388376</c:v>
                </c:pt>
                <c:pt idx="22">
                  <c:v>2.580195707584591</c:v>
                </c:pt>
                <c:pt idx="23">
                  <c:v>2.819706343790021</c:v>
                </c:pt>
                <c:pt idx="24">
                  <c:v>3.0756004873789147</c:v>
                </c:pt>
                <c:pt idx="25">
                  <c:v>3.349328201631133</c:v>
                </c:pt>
                <c:pt idx="26">
                  <c:v>3.642630065986248</c:v>
                </c:pt>
                <c:pt idx="27">
                  <c:v>3.957636411697998</c:v>
                </c:pt>
                <c:pt idx="28">
                  <c:v>4.29701826552395</c:v>
                </c:pt>
                <c:pt idx="29">
                  <c:v>4.664229123390743</c:v>
                </c:pt>
              </c:numCache>
            </c:numRef>
          </c:yVal>
          <c:smooth val="0"/>
        </c:ser>
        <c:ser>
          <c:idx val="2"/>
          <c:order val="2"/>
          <c:tx>
            <c:v>Poussée air</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339966"/>
              </a:solidFill>
              <a:ln>
                <a:solidFill>
                  <a:srgbClr val="339966"/>
                </a:solidFill>
              </a:ln>
            </c:spPr>
          </c:marker>
          <c:xVal>
            <c:numRef>
              <c:f>'Matrice de calcul'!$K$35:$K$54</c:f>
              <c:numCache>
                <c:ptCount val="20"/>
                <c:pt idx="0">
                  <c:v>0.1213275485417417</c:v>
                </c:pt>
                <c:pt idx="1">
                  <c:v>0.12349837096405296</c:v>
                </c:pt>
                <c:pt idx="2">
                  <c:v>0.12582190273624494</c:v>
                </c:pt>
                <c:pt idx="3">
                  <c:v>0.1283070199457224</c:v>
                </c:pt>
                <c:pt idx="4">
                  <c:v>0.13096402855796418</c:v>
                </c:pt>
                <c:pt idx="5">
                  <c:v>0.13380499268190152</c:v>
                </c:pt>
                <c:pt idx="6">
                  <c:v>0.13684417116181083</c:v>
                </c:pt>
                <c:pt idx="7">
                  <c:v>0.14009860886859235</c:v>
                </c:pt>
                <c:pt idx="8">
                  <c:v>0.14358895482729975</c:v>
                </c:pt>
                <c:pt idx="9">
                  <c:v>0.14734062310155138</c:v>
                </c:pt>
                <c:pt idx="10">
                  <c:v>0.15138548997444204</c:v>
                </c:pt>
                <c:pt idx="11">
                  <c:v>0.15576446556295964</c:v>
                </c:pt>
                <c:pt idx="12">
                  <c:v>0.16053156383433173</c:v>
                </c:pt>
                <c:pt idx="13">
                  <c:v>0.16576070247260555</c:v>
                </c:pt>
                <c:pt idx="14">
                  <c:v>0.17155787805953804</c:v>
                </c:pt>
                <c:pt idx="15">
                  <c:v>0.17808506678238323</c:v>
                </c:pt>
                <c:pt idx="16">
                  <c:v>0.18561361468965312</c:v>
                </c:pt>
                <c:pt idx="17">
                  <c:v>0.19466962887828707</c:v>
                </c:pt>
                <c:pt idx="18">
                  <c:v>0.2066014220287148</c:v>
                </c:pt>
                <c:pt idx="19">
                  <c:v>0.2352856659787431</c:v>
                </c:pt>
              </c:numCache>
            </c:numRef>
          </c:xVal>
          <c:yVal>
            <c:numRef>
              <c:f>'Matrice de calcul'!$L$35:$L$54</c:f>
              <c:numCache>
                <c:ptCount val="20"/>
                <c:pt idx="0">
                  <c:v>4.664229123390743</c:v>
                </c:pt>
                <c:pt idx="1">
                  <c:v>4.740728614116617</c:v>
                </c:pt>
                <c:pt idx="2">
                  <c:v>4.822510442429598</c:v>
                </c:pt>
                <c:pt idx="3">
                  <c:v>4.90986900427434</c:v>
                </c:pt>
                <c:pt idx="4">
                  <c:v>5.003146407425394</c:v>
                </c:pt>
                <c:pt idx="5">
                  <c:v>5.102743413875493</c:v>
                </c:pt>
                <c:pt idx="6">
                  <c:v>5.2091339959950815</c:v>
                </c:pt>
                <c:pt idx="7">
                  <c:v>5.322885052407415</c:v>
                </c:pt>
                <c:pt idx="8">
                  <c:v>5.444683688359109</c:v>
                </c:pt>
                <c:pt idx="9">
                  <c:v>5.575375924644719</c:v>
                </c:pt>
                <c:pt idx="10">
                  <c:v>5.7160232856998885</c:v>
                </c:pt>
                <c:pt idx="11">
                  <c:v>5.867988535146434</c:v>
                </c:pt>
                <c:pt idx="12">
                  <c:v>6.033071348414594</c:v>
                </c:pt>
                <c:pt idx="13">
                  <c:v>6.21373494302172</c:v>
                </c:pt>
                <c:pt idx="14">
                  <c:v>6.413511764639539</c:v>
                </c:pt>
                <c:pt idx="15">
                  <c:v>6.637799627316729</c:v>
                </c:pt>
                <c:pt idx="16">
                  <c:v>6.895639403249469</c:v>
                </c:pt>
                <c:pt idx="17">
                  <c:v>7.2045530135341105</c:v>
                </c:pt>
                <c:pt idx="18">
                  <c:v>7.609406439516523</c:v>
                </c:pt>
                <c:pt idx="19">
                  <c:v>8.570112286060278</c:v>
                </c:pt>
              </c:numCache>
            </c:numRef>
          </c:yVal>
          <c:smooth val="0"/>
        </c:ser>
        <c:axId val="58951351"/>
        <c:axId val="60800112"/>
      </c:scatterChart>
      <c:valAx>
        <c:axId val="58951351"/>
        <c:scaling>
          <c:orientation val="minMax"/>
          <c:min val="0"/>
        </c:scaling>
        <c:axPos val="b"/>
        <c:title>
          <c:tx>
            <c:rich>
              <a:bodyPr vert="horz" rot="0" anchor="ctr"/>
              <a:lstStyle/>
              <a:p>
                <a:pPr algn="ctr">
                  <a:defRPr/>
                </a:pPr>
                <a:r>
                  <a:rPr lang="en-US" cap="none" sz="1025" b="1" i="0" u="none" baseline="0">
                    <a:latin typeface="Arial"/>
                    <a:ea typeface="Arial"/>
                    <a:cs typeface="Arial"/>
                  </a:rPr>
                  <a:t>Distance en mètres</a:t>
                </a:r>
              </a:p>
            </c:rich>
          </c:tx>
          <c:layout>
            <c:manualLayout>
              <c:xMode val="factor"/>
              <c:yMode val="factor"/>
              <c:x val="0.03675"/>
              <c:y val="0.09225"/>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60800112"/>
        <c:crosses val="autoZero"/>
        <c:crossBetween val="midCat"/>
        <c:dispUnits/>
        <c:majorUnit val="10"/>
      </c:valAx>
      <c:valAx>
        <c:axId val="60800112"/>
        <c:scaling>
          <c:orientation val="minMax"/>
          <c:min val="0"/>
        </c:scaling>
        <c:axPos val="l"/>
        <c:title>
          <c:tx>
            <c:rich>
              <a:bodyPr vert="horz" rot="0" anchor="ctr"/>
              <a:lstStyle/>
              <a:p>
                <a:pPr algn="ctr">
                  <a:defRPr/>
                </a:pPr>
                <a:r>
                  <a:rPr lang="en-US" cap="none" sz="1025" b="1" i="0" u="none" baseline="0">
                    <a:latin typeface="Arial"/>
                    <a:ea typeface="Arial"/>
                    <a:cs typeface="Arial"/>
                  </a:rPr>
                  <a:t>altitude en mètres</a:t>
                </a:r>
              </a:p>
            </c:rich>
          </c:tx>
          <c:layout>
            <c:manualLayout>
              <c:xMode val="factor"/>
              <c:yMode val="factor"/>
              <c:x val="0.046"/>
              <c:y val="0.124"/>
            </c:manualLayout>
          </c:layout>
          <c:overlay val="0"/>
          <c:spPr>
            <a:noFill/>
            <a:ln>
              <a:noFill/>
            </a:ln>
          </c:spPr>
        </c:title>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8951351"/>
        <c:crosses val="autoZero"/>
        <c:crossBetween val="midCat"/>
        <c:dispUnits/>
        <c:majorUnit val="10"/>
      </c:valAx>
      <c:spPr>
        <a:solidFill>
          <a:srgbClr val="C0C0C0"/>
        </a:solidFill>
        <a:ln w="12700">
          <a:solidFill>
            <a:srgbClr val="808080"/>
          </a:solidFill>
        </a:ln>
      </c:spPr>
    </c:plotArea>
    <c:legend>
      <c:legendPos val="r"/>
      <c:layout>
        <c:manualLayout>
          <c:xMode val="edge"/>
          <c:yMode val="edge"/>
          <c:x val="0.7095"/>
          <c:y val="0.0785"/>
          <c:w val="0.201"/>
          <c:h val="0.16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Apogée</a:t>
            </a:r>
          </a:p>
        </c:rich>
      </c:tx>
      <c:layout>
        <c:manualLayout>
          <c:xMode val="factor"/>
          <c:yMode val="factor"/>
          <c:x val="0.006"/>
          <c:y val="-0.01975"/>
        </c:manualLayout>
      </c:layout>
      <c:spPr>
        <a:noFill/>
        <a:ln>
          <a:noFill/>
        </a:ln>
      </c:spPr>
    </c:title>
    <c:plotArea>
      <c:layout>
        <c:manualLayout>
          <c:xMode val="edge"/>
          <c:yMode val="edge"/>
          <c:x val="0"/>
          <c:y val="0.0455"/>
          <c:w val="1"/>
          <c:h val="0.93475"/>
        </c:manualLayout>
      </c:layout>
      <c:scatterChart>
        <c:scatterStyle val="lineMarker"/>
        <c:varyColors val="0"/>
        <c:ser>
          <c:idx val="0"/>
          <c:order val="0"/>
          <c:tx>
            <c:v>Vol balistique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'Matrice de calcul'!$D$55:$D$503</c:f>
              <c:numCache>
                <c:ptCount val="449"/>
                <c:pt idx="0">
                  <c:v>0.5336745361805422</c:v>
                </c:pt>
                <c:pt idx="1">
                  <c:v>0.54</c:v>
                </c:pt>
                <c:pt idx="2">
                  <c:v>0.5900000000000001</c:v>
                </c:pt>
                <c:pt idx="3">
                  <c:v>0.6400000000000001</c:v>
                </c:pt>
                <c:pt idx="4">
                  <c:v>0.6900000000000002</c:v>
                </c:pt>
                <c:pt idx="5">
                  <c:v>0.7400000000000002</c:v>
                </c:pt>
                <c:pt idx="6">
                  <c:v>0.7900000000000003</c:v>
                </c:pt>
                <c:pt idx="7">
                  <c:v>0.8400000000000003</c:v>
                </c:pt>
                <c:pt idx="8">
                  <c:v>0.8900000000000003</c:v>
                </c:pt>
                <c:pt idx="9">
                  <c:v>0.9400000000000004</c:v>
                </c:pt>
                <c:pt idx="10">
                  <c:v>0.9900000000000004</c:v>
                </c:pt>
                <c:pt idx="11">
                  <c:v>1.0400000000000005</c:v>
                </c:pt>
                <c:pt idx="12">
                  <c:v>1.0900000000000005</c:v>
                </c:pt>
                <c:pt idx="13">
                  <c:v>1.1400000000000006</c:v>
                </c:pt>
                <c:pt idx="14">
                  <c:v>1.1900000000000006</c:v>
                </c:pt>
                <c:pt idx="15">
                  <c:v>1.2400000000000007</c:v>
                </c:pt>
                <c:pt idx="16">
                  <c:v>1.2900000000000007</c:v>
                </c:pt>
                <c:pt idx="17">
                  <c:v>1.3400000000000007</c:v>
                </c:pt>
                <c:pt idx="18">
                  <c:v>1.3900000000000008</c:v>
                </c:pt>
                <c:pt idx="19">
                  <c:v>1.4400000000000008</c:v>
                </c:pt>
                <c:pt idx="20">
                  <c:v>1.4900000000000009</c:v>
                </c:pt>
                <c:pt idx="21">
                  <c:v>1.540000000000001</c:v>
                </c:pt>
                <c:pt idx="22">
                  <c:v>1.590000000000001</c:v>
                </c:pt>
                <c:pt idx="23">
                  <c:v>1.640000000000001</c:v>
                </c:pt>
                <c:pt idx="24">
                  <c:v>1.690000000000001</c:v>
                </c:pt>
                <c:pt idx="25">
                  <c:v>1.740000000000001</c:v>
                </c:pt>
                <c:pt idx="26">
                  <c:v>1.7900000000000011</c:v>
                </c:pt>
                <c:pt idx="27">
                  <c:v>1.8400000000000012</c:v>
                </c:pt>
                <c:pt idx="28">
                  <c:v>1.8900000000000012</c:v>
                </c:pt>
                <c:pt idx="29">
                  <c:v>1.9400000000000013</c:v>
                </c:pt>
                <c:pt idx="30">
                  <c:v>1.9900000000000013</c:v>
                </c:pt>
                <c:pt idx="31">
                  <c:v>2.0400000000000014</c:v>
                </c:pt>
                <c:pt idx="32">
                  <c:v>2.090000000000001</c:v>
                </c:pt>
                <c:pt idx="33">
                  <c:v>2.140000000000001</c:v>
                </c:pt>
                <c:pt idx="34">
                  <c:v>2.190000000000001</c:v>
                </c:pt>
                <c:pt idx="35">
                  <c:v>2.2400000000000007</c:v>
                </c:pt>
                <c:pt idx="36">
                  <c:v>2.2900000000000005</c:v>
                </c:pt>
                <c:pt idx="37">
                  <c:v>2.3400000000000003</c:v>
                </c:pt>
                <c:pt idx="38">
                  <c:v>2.39</c:v>
                </c:pt>
                <c:pt idx="39">
                  <c:v>2.44</c:v>
                </c:pt>
                <c:pt idx="40">
                  <c:v>2.4899999999999998</c:v>
                </c:pt>
                <c:pt idx="41">
                  <c:v>2.5399999999999996</c:v>
                </c:pt>
                <c:pt idx="42">
                  <c:v>2.5899999999999994</c:v>
                </c:pt>
                <c:pt idx="43">
                  <c:v>2.6399999999999992</c:v>
                </c:pt>
                <c:pt idx="44">
                  <c:v>2.689999999999999</c:v>
                </c:pt>
                <c:pt idx="45">
                  <c:v>2.739999999999999</c:v>
                </c:pt>
                <c:pt idx="46">
                  <c:v>2.7899999999999987</c:v>
                </c:pt>
                <c:pt idx="47">
                  <c:v>2.8399999999999985</c:v>
                </c:pt>
                <c:pt idx="48">
                  <c:v>2.8899999999999983</c:v>
                </c:pt>
                <c:pt idx="49">
                  <c:v>2.939999999999998</c:v>
                </c:pt>
                <c:pt idx="50">
                  <c:v>2.989999999999998</c:v>
                </c:pt>
                <c:pt idx="51">
                  <c:v>3.039999999999998</c:v>
                </c:pt>
                <c:pt idx="52">
                  <c:v>3.0899999999999976</c:v>
                </c:pt>
                <c:pt idx="53">
                  <c:v>3.1399999999999975</c:v>
                </c:pt>
                <c:pt idx="54">
                  <c:v>3.1899999999999973</c:v>
                </c:pt>
                <c:pt idx="55">
                  <c:v>3.239999999999997</c:v>
                </c:pt>
                <c:pt idx="56">
                  <c:v>3.289999999999997</c:v>
                </c:pt>
                <c:pt idx="57">
                  <c:v>3.3399999999999967</c:v>
                </c:pt>
                <c:pt idx="58">
                  <c:v>3.3899999999999966</c:v>
                </c:pt>
                <c:pt idx="59">
                  <c:v>3.4399999999999964</c:v>
                </c:pt>
                <c:pt idx="60">
                  <c:v>3.489999999999996</c:v>
                </c:pt>
                <c:pt idx="61">
                  <c:v>3.539999999999996</c:v>
                </c:pt>
                <c:pt idx="62">
                  <c:v>3.589999999999996</c:v>
                </c:pt>
                <c:pt idx="63">
                  <c:v>3.6399999999999957</c:v>
                </c:pt>
                <c:pt idx="64">
                  <c:v>3.6899999999999955</c:v>
                </c:pt>
                <c:pt idx="65">
                  <c:v>3.7399999999999953</c:v>
                </c:pt>
                <c:pt idx="66">
                  <c:v>3.789999999999995</c:v>
                </c:pt>
                <c:pt idx="67">
                  <c:v>3.839999999999995</c:v>
                </c:pt>
                <c:pt idx="68">
                  <c:v>3.889999999999995</c:v>
                </c:pt>
                <c:pt idx="69">
                  <c:v>3.9399999999999946</c:v>
                </c:pt>
                <c:pt idx="70">
                  <c:v>3.9899999999999944</c:v>
                </c:pt>
                <c:pt idx="71">
                  <c:v>4.039999999999995</c:v>
                </c:pt>
                <c:pt idx="72">
                  <c:v>4.0899999999999945</c:v>
                </c:pt>
                <c:pt idx="73">
                  <c:v>4.139999999999994</c:v>
                </c:pt>
                <c:pt idx="74">
                  <c:v>4.189999999999994</c:v>
                </c:pt>
                <c:pt idx="75">
                  <c:v>4.239999999999994</c:v>
                </c:pt>
                <c:pt idx="76">
                  <c:v>4.289999999999994</c:v>
                </c:pt>
                <c:pt idx="77">
                  <c:v>4.339999999999994</c:v>
                </c:pt>
                <c:pt idx="78">
                  <c:v>4.3899999999999935</c:v>
                </c:pt>
                <c:pt idx="79">
                  <c:v>4.439999999999993</c:v>
                </c:pt>
                <c:pt idx="80">
                  <c:v>4.489999999999993</c:v>
                </c:pt>
                <c:pt idx="81">
                  <c:v>4.539999999999993</c:v>
                </c:pt>
                <c:pt idx="82">
                  <c:v>4.589999999999993</c:v>
                </c:pt>
                <c:pt idx="83">
                  <c:v>4.639999999999993</c:v>
                </c:pt>
                <c:pt idx="84">
                  <c:v>4.689999999999992</c:v>
                </c:pt>
                <c:pt idx="85">
                  <c:v>4.739999999999992</c:v>
                </c:pt>
                <c:pt idx="86">
                  <c:v>4.789999999999992</c:v>
                </c:pt>
                <c:pt idx="87">
                  <c:v>4.839999999999992</c:v>
                </c:pt>
                <c:pt idx="88">
                  <c:v>4.889999999999992</c:v>
                </c:pt>
                <c:pt idx="89">
                  <c:v>4.9399999999999915</c:v>
                </c:pt>
                <c:pt idx="90">
                  <c:v>4.989999999999991</c:v>
                </c:pt>
                <c:pt idx="91">
                  <c:v>5.039999999999991</c:v>
                </c:pt>
                <c:pt idx="92">
                  <c:v>5.089999999999991</c:v>
                </c:pt>
                <c:pt idx="93">
                  <c:v>5.139999999999991</c:v>
                </c:pt>
                <c:pt idx="94">
                  <c:v>5.189999999999991</c:v>
                </c:pt>
                <c:pt idx="95">
                  <c:v>5.23999999999999</c:v>
                </c:pt>
                <c:pt idx="96">
                  <c:v>5.28999999999999</c:v>
                </c:pt>
                <c:pt idx="97">
                  <c:v>5.33999999999999</c:v>
                </c:pt>
                <c:pt idx="98">
                  <c:v>5.38999999999999</c:v>
                </c:pt>
                <c:pt idx="99">
                  <c:v>5.43999999999999</c:v>
                </c:pt>
                <c:pt idx="100">
                  <c:v>5.4899999999999896</c:v>
                </c:pt>
                <c:pt idx="101">
                  <c:v>5.539999999999989</c:v>
                </c:pt>
                <c:pt idx="102">
                  <c:v>5.589999999999989</c:v>
                </c:pt>
                <c:pt idx="103">
                  <c:v>5.639999999999989</c:v>
                </c:pt>
                <c:pt idx="104">
                  <c:v>5.689999999999989</c:v>
                </c:pt>
                <c:pt idx="105">
                  <c:v>5.739999999999989</c:v>
                </c:pt>
                <c:pt idx="106">
                  <c:v>5.7899999999999885</c:v>
                </c:pt>
                <c:pt idx="107">
                  <c:v>5.839999999999988</c:v>
                </c:pt>
                <c:pt idx="108">
                  <c:v>5.889999999999988</c:v>
                </c:pt>
                <c:pt idx="109">
                  <c:v>5.939999999999988</c:v>
                </c:pt>
                <c:pt idx="110">
                  <c:v>5.989999999999988</c:v>
                </c:pt>
                <c:pt idx="111">
                  <c:v>6.039999999999988</c:v>
                </c:pt>
                <c:pt idx="112">
                  <c:v>6.089999999999987</c:v>
                </c:pt>
                <c:pt idx="113">
                  <c:v>6.139999999999987</c:v>
                </c:pt>
                <c:pt idx="114">
                  <c:v>6.189999999999987</c:v>
                </c:pt>
                <c:pt idx="115">
                  <c:v>6.239999999999987</c:v>
                </c:pt>
                <c:pt idx="116">
                  <c:v>6.289999999999987</c:v>
                </c:pt>
                <c:pt idx="117">
                  <c:v>6.3399999999999865</c:v>
                </c:pt>
                <c:pt idx="118">
                  <c:v>6.389999999999986</c:v>
                </c:pt>
                <c:pt idx="119">
                  <c:v>6.439999999999986</c:v>
                </c:pt>
                <c:pt idx="120">
                  <c:v>6.489999999999986</c:v>
                </c:pt>
                <c:pt idx="121">
                  <c:v>6.539999999999986</c:v>
                </c:pt>
                <c:pt idx="122">
                  <c:v>6.589999999999986</c:v>
                </c:pt>
                <c:pt idx="123">
                  <c:v>6.6399999999999855</c:v>
                </c:pt>
                <c:pt idx="124">
                  <c:v>6.689999999999985</c:v>
                </c:pt>
                <c:pt idx="125">
                  <c:v>6.739999999999985</c:v>
                </c:pt>
                <c:pt idx="126">
                  <c:v>6.789999999999985</c:v>
                </c:pt>
                <c:pt idx="127">
                  <c:v>6.839999999999985</c:v>
                </c:pt>
                <c:pt idx="128">
                  <c:v>6.889999999999985</c:v>
                </c:pt>
                <c:pt idx="129">
                  <c:v>6.939999999999984</c:v>
                </c:pt>
                <c:pt idx="130">
                  <c:v>6.989999999999984</c:v>
                </c:pt>
                <c:pt idx="131">
                  <c:v>7.039999999999984</c:v>
                </c:pt>
                <c:pt idx="132">
                  <c:v>7.089999999999984</c:v>
                </c:pt>
                <c:pt idx="133">
                  <c:v>7.139999999999984</c:v>
                </c:pt>
                <c:pt idx="134">
                  <c:v>7.1899999999999835</c:v>
                </c:pt>
                <c:pt idx="135">
                  <c:v>7.239999999999983</c:v>
                </c:pt>
                <c:pt idx="136">
                  <c:v>7.289999999999983</c:v>
                </c:pt>
                <c:pt idx="137">
                  <c:v>7.339999999999983</c:v>
                </c:pt>
                <c:pt idx="138">
                  <c:v>7.389999999999983</c:v>
                </c:pt>
                <c:pt idx="139">
                  <c:v>7.439999999999983</c:v>
                </c:pt>
                <c:pt idx="140">
                  <c:v>7.4899999999999824</c:v>
                </c:pt>
                <c:pt idx="141">
                  <c:v>7.539999999999982</c:v>
                </c:pt>
                <c:pt idx="142">
                  <c:v>7.589999999999982</c:v>
                </c:pt>
                <c:pt idx="143">
                  <c:v>7.639999999999982</c:v>
                </c:pt>
                <c:pt idx="144">
                  <c:v>7.689999999999982</c:v>
                </c:pt>
                <c:pt idx="145">
                  <c:v>7.739999999999982</c:v>
                </c:pt>
                <c:pt idx="146">
                  <c:v>7.789999999999981</c:v>
                </c:pt>
                <c:pt idx="147">
                  <c:v>7.839999999999981</c:v>
                </c:pt>
                <c:pt idx="148">
                  <c:v>7.889999999999981</c:v>
                </c:pt>
                <c:pt idx="149">
                  <c:v>7.939999999999981</c:v>
                </c:pt>
                <c:pt idx="150">
                  <c:v>7.989999999999981</c:v>
                </c:pt>
                <c:pt idx="151">
                  <c:v>8.039999999999981</c:v>
                </c:pt>
                <c:pt idx="152">
                  <c:v>8.089999999999982</c:v>
                </c:pt>
                <c:pt idx="153">
                  <c:v>8.139999999999983</c:v>
                </c:pt>
                <c:pt idx="154">
                  <c:v>8.189999999999984</c:v>
                </c:pt>
                <c:pt idx="155">
                  <c:v>8.239999999999984</c:v>
                </c:pt>
                <c:pt idx="156">
                  <c:v>8.289999999999985</c:v>
                </c:pt>
                <c:pt idx="157">
                  <c:v>8.339999999999986</c:v>
                </c:pt>
                <c:pt idx="158">
                  <c:v>8.389999999999986</c:v>
                </c:pt>
                <c:pt idx="159">
                  <c:v>8.439999999999987</c:v>
                </c:pt>
                <c:pt idx="160">
                  <c:v>8.489999999999988</c:v>
                </c:pt>
                <c:pt idx="161">
                  <c:v>8.539999999999988</c:v>
                </c:pt>
                <c:pt idx="162">
                  <c:v>8.58999999999999</c:v>
                </c:pt>
                <c:pt idx="163">
                  <c:v>8.63999999999999</c:v>
                </c:pt>
                <c:pt idx="164">
                  <c:v>8.68999999999999</c:v>
                </c:pt>
                <c:pt idx="165">
                  <c:v>8.739999999999991</c:v>
                </c:pt>
                <c:pt idx="166">
                  <c:v>8.789999999999992</c:v>
                </c:pt>
                <c:pt idx="167">
                  <c:v>8.839999999999993</c:v>
                </c:pt>
                <c:pt idx="168">
                  <c:v>8.889999999999993</c:v>
                </c:pt>
                <c:pt idx="169">
                  <c:v>8.939999999999994</c:v>
                </c:pt>
                <c:pt idx="170">
                  <c:v>8.989999999999995</c:v>
                </c:pt>
                <c:pt idx="171">
                  <c:v>9.039999999999996</c:v>
                </c:pt>
                <c:pt idx="172">
                  <c:v>9.089999999999996</c:v>
                </c:pt>
                <c:pt idx="173">
                  <c:v>9.139999999999997</c:v>
                </c:pt>
                <c:pt idx="174">
                  <c:v>9.189999999999998</c:v>
                </c:pt>
                <c:pt idx="175">
                  <c:v>9.239999999999998</c:v>
                </c:pt>
                <c:pt idx="176">
                  <c:v>9.29</c:v>
                </c:pt>
                <c:pt idx="177">
                  <c:v>9.34</c:v>
                </c:pt>
                <c:pt idx="178">
                  <c:v>9.39</c:v>
                </c:pt>
                <c:pt idx="179">
                  <c:v>9.440000000000001</c:v>
                </c:pt>
                <c:pt idx="180">
                  <c:v>9.490000000000002</c:v>
                </c:pt>
                <c:pt idx="181">
                  <c:v>9.540000000000003</c:v>
                </c:pt>
                <c:pt idx="182">
                  <c:v>9.590000000000003</c:v>
                </c:pt>
                <c:pt idx="183">
                  <c:v>9.640000000000004</c:v>
                </c:pt>
                <c:pt idx="184">
                  <c:v>9.690000000000005</c:v>
                </c:pt>
                <c:pt idx="185">
                  <c:v>9.740000000000006</c:v>
                </c:pt>
                <c:pt idx="186">
                  <c:v>9.790000000000006</c:v>
                </c:pt>
                <c:pt idx="187">
                  <c:v>9.840000000000007</c:v>
                </c:pt>
                <c:pt idx="188">
                  <c:v>9.890000000000008</c:v>
                </c:pt>
                <c:pt idx="189">
                  <c:v>9.940000000000008</c:v>
                </c:pt>
                <c:pt idx="190">
                  <c:v>9.990000000000009</c:v>
                </c:pt>
                <c:pt idx="191">
                  <c:v>10.04000000000001</c:v>
                </c:pt>
                <c:pt idx="192">
                  <c:v>10.09000000000001</c:v>
                </c:pt>
                <c:pt idx="193">
                  <c:v>10.140000000000011</c:v>
                </c:pt>
                <c:pt idx="194">
                  <c:v>10.190000000000012</c:v>
                </c:pt>
                <c:pt idx="195">
                  <c:v>10.240000000000013</c:v>
                </c:pt>
                <c:pt idx="196">
                  <c:v>10.290000000000013</c:v>
                </c:pt>
                <c:pt idx="197">
                  <c:v>10.340000000000014</c:v>
                </c:pt>
                <c:pt idx="198">
                  <c:v>10.390000000000015</c:v>
                </c:pt>
                <c:pt idx="199">
                  <c:v>10.440000000000015</c:v>
                </c:pt>
                <c:pt idx="200">
                  <c:v>10.490000000000016</c:v>
                </c:pt>
                <c:pt idx="201">
                  <c:v>10.540000000000017</c:v>
                </c:pt>
                <c:pt idx="202">
                  <c:v>10.590000000000018</c:v>
                </c:pt>
                <c:pt idx="203">
                  <c:v>10.640000000000018</c:v>
                </c:pt>
                <c:pt idx="204">
                  <c:v>10.690000000000019</c:v>
                </c:pt>
                <c:pt idx="205">
                  <c:v>10.74000000000002</c:v>
                </c:pt>
                <c:pt idx="206">
                  <c:v>10.79000000000002</c:v>
                </c:pt>
                <c:pt idx="207">
                  <c:v>10.840000000000021</c:v>
                </c:pt>
                <c:pt idx="208">
                  <c:v>10.890000000000022</c:v>
                </c:pt>
                <c:pt idx="209">
                  <c:v>10.940000000000023</c:v>
                </c:pt>
                <c:pt idx="210">
                  <c:v>10.990000000000023</c:v>
                </c:pt>
                <c:pt idx="211">
                  <c:v>11.040000000000024</c:v>
                </c:pt>
                <c:pt idx="212">
                  <c:v>11.090000000000025</c:v>
                </c:pt>
                <c:pt idx="213">
                  <c:v>11.140000000000025</c:v>
                </c:pt>
                <c:pt idx="214">
                  <c:v>11.190000000000026</c:v>
                </c:pt>
                <c:pt idx="215">
                  <c:v>11.240000000000027</c:v>
                </c:pt>
                <c:pt idx="216">
                  <c:v>11.290000000000028</c:v>
                </c:pt>
                <c:pt idx="217">
                  <c:v>11.340000000000028</c:v>
                </c:pt>
                <c:pt idx="218">
                  <c:v>11.390000000000029</c:v>
                </c:pt>
                <c:pt idx="219">
                  <c:v>11.44000000000003</c:v>
                </c:pt>
                <c:pt idx="220">
                  <c:v>11.49000000000003</c:v>
                </c:pt>
                <c:pt idx="221">
                  <c:v>11.540000000000031</c:v>
                </c:pt>
                <c:pt idx="222">
                  <c:v>11.590000000000032</c:v>
                </c:pt>
                <c:pt idx="223">
                  <c:v>11.640000000000033</c:v>
                </c:pt>
                <c:pt idx="224">
                  <c:v>11.690000000000033</c:v>
                </c:pt>
                <c:pt idx="225">
                  <c:v>11.740000000000034</c:v>
                </c:pt>
                <c:pt idx="226">
                  <c:v>11.790000000000035</c:v>
                </c:pt>
                <c:pt idx="227">
                  <c:v>11.840000000000035</c:v>
                </c:pt>
                <c:pt idx="228">
                  <c:v>11.890000000000036</c:v>
                </c:pt>
                <c:pt idx="229">
                  <c:v>11.940000000000037</c:v>
                </c:pt>
                <c:pt idx="230">
                  <c:v>11.990000000000038</c:v>
                </c:pt>
                <c:pt idx="231">
                  <c:v>12.040000000000038</c:v>
                </c:pt>
                <c:pt idx="232">
                  <c:v>12.090000000000039</c:v>
                </c:pt>
                <c:pt idx="233">
                  <c:v>12.14000000000004</c:v>
                </c:pt>
                <c:pt idx="234">
                  <c:v>12.19000000000004</c:v>
                </c:pt>
                <c:pt idx="235">
                  <c:v>12.240000000000041</c:v>
                </c:pt>
                <c:pt idx="236">
                  <c:v>12.290000000000042</c:v>
                </c:pt>
                <c:pt idx="237">
                  <c:v>12.340000000000042</c:v>
                </c:pt>
                <c:pt idx="238">
                  <c:v>12.390000000000043</c:v>
                </c:pt>
                <c:pt idx="239">
                  <c:v>12.440000000000044</c:v>
                </c:pt>
                <c:pt idx="240">
                  <c:v>12.490000000000045</c:v>
                </c:pt>
                <c:pt idx="241">
                  <c:v>12.540000000000045</c:v>
                </c:pt>
                <c:pt idx="242">
                  <c:v>12.590000000000046</c:v>
                </c:pt>
                <c:pt idx="243">
                  <c:v>12.640000000000047</c:v>
                </c:pt>
                <c:pt idx="244">
                  <c:v>12.690000000000047</c:v>
                </c:pt>
                <c:pt idx="245">
                  <c:v>12.740000000000048</c:v>
                </c:pt>
                <c:pt idx="246">
                  <c:v>12.790000000000049</c:v>
                </c:pt>
                <c:pt idx="247">
                  <c:v>12.84000000000005</c:v>
                </c:pt>
                <c:pt idx="248">
                  <c:v>12.89000000000005</c:v>
                </c:pt>
                <c:pt idx="249">
                  <c:v>12.940000000000051</c:v>
                </c:pt>
                <c:pt idx="250">
                  <c:v>12.990000000000052</c:v>
                </c:pt>
                <c:pt idx="251">
                  <c:v>13.040000000000052</c:v>
                </c:pt>
                <c:pt idx="252">
                  <c:v>13.090000000000053</c:v>
                </c:pt>
                <c:pt idx="253">
                  <c:v>13.140000000000054</c:v>
                </c:pt>
                <c:pt idx="254">
                  <c:v>13.190000000000055</c:v>
                </c:pt>
                <c:pt idx="255">
                  <c:v>13.240000000000055</c:v>
                </c:pt>
                <c:pt idx="256">
                  <c:v>13.290000000000056</c:v>
                </c:pt>
                <c:pt idx="257">
                  <c:v>13.340000000000057</c:v>
                </c:pt>
                <c:pt idx="258">
                  <c:v>13.390000000000057</c:v>
                </c:pt>
                <c:pt idx="259">
                  <c:v>13.440000000000058</c:v>
                </c:pt>
                <c:pt idx="260">
                  <c:v>13.490000000000059</c:v>
                </c:pt>
                <c:pt idx="261">
                  <c:v>13.54000000000006</c:v>
                </c:pt>
                <c:pt idx="262">
                  <c:v>13.59000000000006</c:v>
                </c:pt>
                <c:pt idx="263">
                  <c:v>13.640000000000061</c:v>
                </c:pt>
                <c:pt idx="264">
                  <c:v>13.690000000000062</c:v>
                </c:pt>
                <c:pt idx="265">
                  <c:v>13.740000000000062</c:v>
                </c:pt>
                <c:pt idx="266">
                  <c:v>13.790000000000063</c:v>
                </c:pt>
                <c:pt idx="267">
                  <c:v>13.840000000000064</c:v>
                </c:pt>
                <c:pt idx="268">
                  <c:v>13.890000000000065</c:v>
                </c:pt>
                <c:pt idx="269">
                  <c:v>13.940000000000065</c:v>
                </c:pt>
                <c:pt idx="270">
                  <c:v>13.990000000000066</c:v>
                </c:pt>
                <c:pt idx="271">
                  <c:v>14.040000000000067</c:v>
                </c:pt>
                <c:pt idx="272">
                  <c:v>14.090000000000067</c:v>
                </c:pt>
                <c:pt idx="273">
                  <c:v>14.140000000000068</c:v>
                </c:pt>
                <c:pt idx="274">
                  <c:v>14.190000000000069</c:v>
                </c:pt>
                <c:pt idx="275">
                  <c:v>14.24000000000007</c:v>
                </c:pt>
                <c:pt idx="276">
                  <c:v>14.29000000000007</c:v>
                </c:pt>
                <c:pt idx="277">
                  <c:v>14.340000000000071</c:v>
                </c:pt>
                <c:pt idx="278">
                  <c:v>14.390000000000072</c:v>
                </c:pt>
                <c:pt idx="279">
                  <c:v>14.440000000000072</c:v>
                </c:pt>
                <c:pt idx="280">
                  <c:v>14.490000000000073</c:v>
                </c:pt>
                <c:pt idx="281">
                  <c:v>14.540000000000074</c:v>
                </c:pt>
                <c:pt idx="282">
                  <c:v>14.590000000000074</c:v>
                </c:pt>
                <c:pt idx="283">
                  <c:v>14.640000000000075</c:v>
                </c:pt>
                <c:pt idx="284">
                  <c:v>14.690000000000076</c:v>
                </c:pt>
                <c:pt idx="285">
                  <c:v>14.740000000000077</c:v>
                </c:pt>
                <c:pt idx="286">
                  <c:v>14.790000000000077</c:v>
                </c:pt>
                <c:pt idx="287">
                  <c:v>14.840000000000078</c:v>
                </c:pt>
                <c:pt idx="288">
                  <c:v>14.890000000000079</c:v>
                </c:pt>
                <c:pt idx="289">
                  <c:v>14.94000000000008</c:v>
                </c:pt>
                <c:pt idx="290">
                  <c:v>14.99000000000008</c:v>
                </c:pt>
                <c:pt idx="291">
                  <c:v>15.04000000000008</c:v>
                </c:pt>
                <c:pt idx="292">
                  <c:v>15.090000000000082</c:v>
                </c:pt>
                <c:pt idx="293">
                  <c:v>15.140000000000082</c:v>
                </c:pt>
                <c:pt idx="294">
                  <c:v>15.190000000000083</c:v>
                </c:pt>
                <c:pt idx="295">
                  <c:v>15.240000000000084</c:v>
                </c:pt>
                <c:pt idx="296">
                  <c:v>15.290000000000084</c:v>
                </c:pt>
                <c:pt idx="297">
                  <c:v>15.340000000000085</c:v>
                </c:pt>
                <c:pt idx="298">
                  <c:v>15.390000000000086</c:v>
                </c:pt>
                <c:pt idx="299">
                  <c:v>15.440000000000087</c:v>
                </c:pt>
                <c:pt idx="300">
                  <c:v>15.490000000000087</c:v>
                </c:pt>
                <c:pt idx="301">
                  <c:v>15.540000000000088</c:v>
                </c:pt>
                <c:pt idx="302">
                  <c:v>15.590000000000089</c:v>
                </c:pt>
                <c:pt idx="303">
                  <c:v>15.64000000000009</c:v>
                </c:pt>
                <c:pt idx="304">
                  <c:v>15.69000000000009</c:v>
                </c:pt>
                <c:pt idx="305">
                  <c:v>15.74000000000009</c:v>
                </c:pt>
                <c:pt idx="306">
                  <c:v>15.790000000000092</c:v>
                </c:pt>
                <c:pt idx="307">
                  <c:v>15.840000000000092</c:v>
                </c:pt>
                <c:pt idx="308">
                  <c:v>15.890000000000093</c:v>
                </c:pt>
                <c:pt idx="309">
                  <c:v>15.940000000000094</c:v>
                </c:pt>
                <c:pt idx="310">
                  <c:v>15.990000000000094</c:v>
                </c:pt>
                <c:pt idx="311">
                  <c:v>16.040000000000095</c:v>
                </c:pt>
                <c:pt idx="312">
                  <c:v>16.090000000000096</c:v>
                </c:pt>
                <c:pt idx="313">
                  <c:v>16.140000000000096</c:v>
                </c:pt>
                <c:pt idx="314">
                  <c:v>16.190000000000097</c:v>
                </c:pt>
                <c:pt idx="315">
                  <c:v>16.240000000000098</c:v>
                </c:pt>
                <c:pt idx="316">
                  <c:v>16.2900000000001</c:v>
                </c:pt>
                <c:pt idx="317">
                  <c:v>16.3400000000001</c:v>
                </c:pt>
                <c:pt idx="318">
                  <c:v>16.3900000000001</c:v>
                </c:pt>
                <c:pt idx="319">
                  <c:v>16.4400000000001</c:v>
                </c:pt>
                <c:pt idx="320">
                  <c:v>16.4900000000001</c:v>
                </c:pt>
                <c:pt idx="321">
                  <c:v>16.540000000000102</c:v>
                </c:pt>
                <c:pt idx="322">
                  <c:v>16.590000000000103</c:v>
                </c:pt>
                <c:pt idx="323">
                  <c:v>16.640000000000104</c:v>
                </c:pt>
                <c:pt idx="324">
                  <c:v>16.690000000000104</c:v>
                </c:pt>
                <c:pt idx="325">
                  <c:v>16.740000000000105</c:v>
                </c:pt>
                <c:pt idx="326">
                  <c:v>16.790000000000106</c:v>
                </c:pt>
                <c:pt idx="327">
                  <c:v>16.840000000000106</c:v>
                </c:pt>
                <c:pt idx="328">
                  <c:v>16.890000000000107</c:v>
                </c:pt>
                <c:pt idx="329">
                  <c:v>16.940000000000108</c:v>
                </c:pt>
                <c:pt idx="330">
                  <c:v>16.99000000000011</c:v>
                </c:pt>
                <c:pt idx="331">
                  <c:v>17.04000000000011</c:v>
                </c:pt>
                <c:pt idx="332">
                  <c:v>17.09000000000011</c:v>
                </c:pt>
                <c:pt idx="333">
                  <c:v>17.14000000000011</c:v>
                </c:pt>
                <c:pt idx="334">
                  <c:v>17.19000000000011</c:v>
                </c:pt>
                <c:pt idx="335">
                  <c:v>17.240000000000112</c:v>
                </c:pt>
                <c:pt idx="336">
                  <c:v>17.290000000000113</c:v>
                </c:pt>
                <c:pt idx="337">
                  <c:v>17.340000000000114</c:v>
                </c:pt>
                <c:pt idx="338">
                  <c:v>17.390000000000114</c:v>
                </c:pt>
                <c:pt idx="339">
                  <c:v>17.440000000000115</c:v>
                </c:pt>
                <c:pt idx="340">
                  <c:v>17.490000000000116</c:v>
                </c:pt>
                <c:pt idx="341">
                  <c:v>17.540000000000116</c:v>
                </c:pt>
                <c:pt idx="342">
                  <c:v>17.590000000000117</c:v>
                </c:pt>
                <c:pt idx="343">
                  <c:v>17.640000000000118</c:v>
                </c:pt>
                <c:pt idx="344">
                  <c:v>17.69000000000012</c:v>
                </c:pt>
                <c:pt idx="345">
                  <c:v>17.74000000000012</c:v>
                </c:pt>
                <c:pt idx="346">
                  <c:v>17.79000000000012</c:v>
                </c:pt>
                <c:pt idx="347">
                  <c:v>17.84000000000012</c:v>
                </c:pt>
                <c:pt idx="348">
                  <c:v>17.89000000000012</c:v>
                </c:pt>
                <c:pt idx="349">
                  <c:v>17.940000000000122</c:v>
                </c:pt>
                <c:pt idx="350">
                  <c:v>17.990000000000123</c:v>
                </c:pt>
                <c:pt idx="351">
                  <c:v>18.040000000000123</c:v>
                </c:pt>
                <c:pt idx="352">
                  <c:v>18.090000000000124</c:v>
                </c:pt>
                <c:pt idx="353">
                  <c:v>18.140000000000125</c:v>
                </c:pt>
                <c:pt idx="354">
                  <c:v>18.190000000000126</c:v>
                </c:pt>
                <c:pt idx="355">
                  <c:v>18.240000000000126</c:v>
                </c:pt>
                <c:pt idx="356">
                  <c:v>18.290000000000127</c:v>
                </c:pt>
                <c:pt idx="357">
                  <c:v>18.340000000000128</c:v>
                </c:pt>
                <c:pt idx="358">
                  <c:v>18.39000000000013</c:v>
                </c:pt>
                <c:pt idx="359">
                  <c:v>18.44000000000013</c:v>
                </c:pt>
                <c:pt idx="360">
                  <c:v>18.49000000000013</c:v>
                </c:pt>
                <c:pt idx="361">
                  <c:v>18.54000000000013</c:v>
                </c:pt>
                <c:pt idx="362">
                  <c:v>18.59000000000013</c:v>
                </c:pt>
                <c:pt idx="363">
                  <c:v>18.640000000000132</c:v>
                </c:pt>
                <c:pt idx="364">
                  <c:v>18.690000000000133</c:v>
                </c:pt>
                <c:pt idx="365">
                  <c:v>18.740000000000133</c:v>
                </c:pt>
                <c:pt idx="366">
                  <c:v>18.790000000000134</c:v>
                </c:pt>
                <c:pt idx="367">
                  <c:v>18.840000000000135</c:v>
                </c:pt>
                <c:pt idx="368">
                  <c:v>18.890000000000136</c:v>
                </c:pt>
                <c:pt idx="369">
                  <c:v>18.940000000000136</c:v>
                </c:pt>
                <c:pt idx="370">
                  <c:v>18.990000000000137</c:v>
                </c:pt>
                <c:pt idx="371">
                  <c:v>19.040000000000138</c:v>
                </c:pt>
                <c:pt idx="372">
                  <c:v>19.09000000000014</c:v>
                </c:pt>
                <c:pt idx="373">
                  <c:v>19.14000000000014</c:v>
                </c:pt>
                <c:pt idx="374">
                  <c:v>19.19000000000014</c:v>
                </c:pt>
                <c:pt idx="375">
                  <c:v>19.24000000000014</c:v>
                </c:pt>
                <c:pt idx="376">
                  <c:v>19.29000000000014</c:v>
                </c:pt>
                <c:pt idx="377">
                  <c:v>19.340000000000142</c:v>
                </c:pt>
                <c:pt idx="378">
                  <c:v>19.390000000000143</c:v>
                </c:pt>
                <c:pt idx="379">
                  <c:v>19.440000000000143</c:v>
                </c:pt>
                <c:pt idx="380">
                  <c:v>19.490000000000144</c:v>
                </c:pt>
                <c:pt idx="381">
                  <c:v>19.540000000000145</c:v>
                </c:pt>
                <c:pt idx="382">
                  <c:v>19.590000000000146</c:v>
                </c:pt>
                <c:pt idx="383">
                  <c:v>19.640000000000146</c:v>
                </c:pt>
                <c:pt idx="384">
                  <c:v>19.690000000000147</c:v>
                </c:pt>
                <c:pt idx="385">
                  <c:v>19.740000000000148</c:v>
                </c:pt>
                <c:pt idx="386">
                  <c:v>19.79000000000015</c:v>
                </c:pt>
                <c:pt idx="387">
                  <c:v>19.84000000000015</c:v>
                </c:pt>
                <c:pt idx="388">
                  <c:v>19.89000000000015</c:v>
                </c:pt>
                <c:pt idx="389">
                  <c:v>19.94000000000015</c:v>
                </c:pt>
                <c:pt idx="390">
                  <c:v>19.99000000000015</c:v>
                </c:pt>
                <c:pt idx="391">
                  <c:v>20.040000000000152</c:v>
                </c:pt>
                <c:pt idx="392">
                  <c:v>20.090000000000153</c:v>
                </c:pt>
                <c:pt idx="393">
                  <c:v>20.140000000000153</c:v>
                </c:pt>
                <c:pt idx="394">
                  <c:v>20.190000000000154</c:v>
                </c:pt>
                <c:pt idx="395">
                  <c:v>20.240000000000155</c:v>
                </c:pt>
                <c:pt idx="396">
                  <c:v>20.290000000000155</c:v>
                </c:pt>
                <c:pt idx="397">
                  <c:v>20.340000000000156</c:v>
                </c:pt>
                <c:pt idx="398">
                  <c:v>20.390000000000157</c:v>
                </c:pt>
                <c:pt idx="399">
                  <c:v>20.440000000000158</c:v>
                </c:pt>
                <c:pt idx="400">
                  <c:v>20.49000000000016</c:v>
                </c:pt>
                <c:pt idx="401">
                  <c:v>20.54000000000016</c:v>
                </c:pt>
                <c:pt idx="402">
                  <c:v>20.59000000000016</c:v>
                </c:pt>
                <c:pt idx="403">
                  <c:v>20.64000000000016</c:v>
                </c:pt>
                <c:pt idx="404">
                  <c:v>20.69000000000016</c:v>
                </c:pt>
                <c:pt idx="405">
                  <c:v>20.740000000000162</c:v>
                </c:pt>
                <c:pt idx="406">
                  <c:v>20.790000000000163</c:v>
                </c:pt>
                <c:pt idx="407">
                  <c:v>20.840000000000163</c:v>
                </c:pt>
                <c:pt idx="408">
                  <c:v>20.890000000000164</c:v>
                </c:pt>
                <c:pt idx="409">
                  <c:v>20.940000000000165</c:v>
                </c:pt>
                <c:pt idx="410">
                  <c:v>20.990000000000165</c:v>
                </c:pt>
                <c:pt idx="411">
                  <c:v>21.040000000000166</c:v>
                </c:pt>
                <c:pt idx="412">
                  <c:v>21.090000000000167</c:v>
                </c:pt>
                <c:pt idx="413">
                  <c:v>21.140000000000168</c:v>
                </c:pt>
                <c:pt idx="414">
                  <c:v>21.19000000000017</c:v>
                </c:pt>
                <c:pt idx="415">
                  <c:v>21.24000000000017</c:v>
                </c:pt>
                <c:pt idx="416">
                  <c:v>21.29000000000017</c:v>
                </c:pt>
                <c:pt idx="417">
                  <c:v>21.34000000000017</c:v>
                </c:pt>
                <c:pt idx="418">
                  <c:v>21.39000000000017</c:v>
                </c:pt>
                <c:pt idx="419">
                  <c:v>21.440000000000172</c:v>
                </c:pt>
                <c:pt idx="420">
                  <c:v>21.490000000000173</c:v>
                </c:pt>
                <c:pt idx="421">
                  <c:v>21.540000000000173</c:v>
                </c:pt>
                <c:pt idx="422">
                  <c:v>21.590000000000174</c:v>
                </c:pt>
                <c:pt idx="423">
                  <c:v>21.640000000000175</c:v>
                </c:pt>
                <c:pt idx="424">
                  <c:v>21.690000000000175</c:v>
                </c:pt>
                <c:pt idx="425">
                  <c:v>21.740000000000176</c:v>
                </c:pt>
                <c:pt idx="426">
                  <c:v>21.790000000000177</c:v>
                </c:pt>
                <c:pt idx="427">
                  <c:v>21.840000000000177</c:v>
                </c:pt>
                <c:pt idx="428">
                  <c:v>21.890000000000178</c:v>
                </c:pt>
                <c:pt idx="429">
                  <c:v>21.94000000000018</c:v>
                </c:pt>
                <c:pt idx="430">
                  <c:v>21.99000000000018</c:v>
                </c:pt>
                <c:pt idx="431">
                  <c:v>22.04000000000018</c:v>
                </c:pt>
                <c:pt idx="432">
                  <c:v>22.09000000000018</c:v>
                </c:pt>
                <c:pt idx="433">
                  <c:v>22.14000000000018</c:v>
                </c:pt>
                <c:pt idx="434">
                  <c:v>22.190000000000182</c:v>
                </c:pt>
                <c:pt idx="435">
                  <c:v>22.240000000000183</c:v>
                </c:pt>
                <c:pt idx="436">
                  <c:v>22.290000000000184</c:v>
                </c:pt>
                <c:pt idx="437">
                  <c:v>22.340000000000185</c:v>
                </c:pt>
                <c:pt idx="438">
                  <c:v>22.390000000000185</c:v>
                </c:pt>
                <c:pt idx="439">
                  <c:v>22.440000000000186</c:v>
                </c:pt>
                <c:pt idx="440">
                  <c:v>22.490000000000187</c:v>
                </c:pt>
                <c:pt idx="441">
                  <c:v>22.540000000000187</c:v>
                </c:pt>
                <c:pt idx="442">
                  <c:v>22.590000000000188</c:v>
                </c:pt>
                <c:pt idx="443">
                  <c:v>22.64000000000019</c:v>
                </c:pt>
                <c:pt idx="444">
                  <c:v>22.69000000000019</c:v>
                </c:pt>
                <c:pt idx="445">
                  <c:v>22.74000000000019</c:v>
                </c:pt>
                <c:pt idx="446">
                  <c:v>22.79000000000019</c:v>
                </c:pt>
                <c:pt idx="447">
                  <c:v>22.84000000000019</c:v>
                </c:pt>
                <c:pt idx="448">
                  <c:v>22.890000000000192</c:v>
                </c:pt>
              </c:numCache>
            </c:numRef>
          </c:xVal>
          <c:yVal>
            <c:numRef>
              <c:f>'Matrice de calcul'!$L$55:$L$503</c:f>
              <c:numCache>
                <c:ptCount val="449"/>
                <c:pt idx="0">
                  <c:v>8.570112286060278</c:v>
                </c:pt>
                <c:pt idx="1">
                  <c:v>8.736977356983388</c:v>
                </c:pt>
                <c:pt idx="2">
                  <c:v>10.009791977467088</c:v>
                </c:pt>
                <c:pt idx="3">
                  <c:v>11.237916064769546</c:v>
                </c:pt>
                <c:pt idx="4">
                  <c:v>12.422740630175978</c:v>
                </c:pt>
                <c:pt idx="5">
                  <c:v>13.565565982315809</c:v>
                </c:pt>
                <c:pt idx="6">
                  <c:v>14.667608805379857</c:v>
                </c:pt>
                <c:pt idx="7">
                  <c:v>15.730008531700728</c:v>
                </c:pt>
                <c:pt idx="8">
                  <c:v>16.753833090641514</c:v>
                </c:pt>
                <c:pt idx="9">
                  <c:v>17.74008410476866</c:v>
                </c:pt>
                <c:pt idx="10">
                  <c:v>18.689701594965097</c:v>
                </c:pt>
                <c:pt idx="11">
                  <c:v>19.60356824819576</c:v>
                </c:pt>
                <c:pt idx="12">
                  <c:v>20.48251329484551</c:v>
                </c:pt>
                <c:pt idx="13">
                  <c:v>21.327316036725563</c:v>
                </c:pt>
                <c:pt idx="14">
                  <c:v>22.13870906183769</c:v>
                </c:pt>
                <c:pt idx="15">
                  <c:v>22.91738117767103</c:v>
                </c:pt>
                <c:pt idx="16">
                  <c:v>23.663980091081463</c:v>
                </c:pt>
                <c:pt idx="17">
                  <c:v>24.37911485958344</c:v>
                </c:pt>
                <c:pt idx="18">
                  <c:v>25.063358136099087</c:v>
                </c:pt>
                <c:pt idx="19">
                  <c:v>25.71724822680352</c:v>
                </c:pt>
                <c:pt idx="20">
                  <c:v>26.34129097963343</c:v>
                </c:pt>
                <c:pt idx="21">
                  <c:v>26.93596151925557</c:v>
                </c:pt>
                <c:pt idx="22">
                  <c:v>27.50170584280097</c:v>
                </c:pt>
                <c:pt idx="23">
                  <c:v>28.038942289451715</c:v>
                </c:pt>
                <c:pt idx="24">
                  <c:v>28.548062896028867</c:v>
                </c:pt>
                <c:pt idx="25">
                  <c:v>29.029434650105863</c:v>
                </c:pt>
                <c:pt idx="26">
                  <c:v>29.483400651930847</c:v>
                </c:pt>
                <c:pt idx="27">
                  <c:v>29.91028119671167</c:v>
                </c:pt>
                <c:pt idx="28">
                  <c:v>30.310374789824944</c:v>
                </c:pt>
                <c:pt idx="29">
                  <c:v>30.68395910965267</c:v>
                </c:pt>
                <c:pt idx="30">
                  <c:v>31.031291936733794</c:v>
                </c:pt>
                <c:pt idx="31">
                  <c:v>31.352612075030596</c:v>
                </c:pt>
                <c:pt idx="32">
                  <c:v>31.64814030376409</c:v>
                </c:pt>
                <c:pt idx="33">
                  <c:v>31.91808042116094</c:v>
                </c:pt>
                <c:pt idx="34">
                  <c:v>32.162620484087526</c:v>
                </c:pt>
                <c:pt idx="35">
                  <c:v>32.38193443016743</c:v>
                </c:pt>
                <c:pt idx="36">
                  <c:v>32.576184437145</c:v>
                </c:pt>
                <c:pt idx="37">
                  <c:v>32.745524737418194</c:v>
                </c:pt>
                <c:pt idx="38">
                  <c:v>32.8901084476477</c:v>
                </c:pt>
                <c:pt idx="39">
                  <c:v>33.01010109999396</c:v>
                </c:pt>
                <c:pt idx="40">
                  <c:v>33.10571052165059</c:v>
                </c:pt>
                <c:pt idx="41">
                  <c:v>33.177261662532814</c:v>
                </c:pt>
                <c:pt idx="42">
                  <c:v>33.225414776980685</c:v>
                </c:pt>
                <c:pt idx="43">
                  <c:v>33.25191441465568</c:v>
                </c:pt>
                <c:pt idx="44">
                  <c:v>33.261910013544465</c:v>
                </c:pt>
                <c:pt idx="45">
                  <c:v>33.2558536348243</c:v>
                </c:pt>
                <c:pt idx="46">
                  <c:v>33.2170955220664</c:v>
                </c:pt>
                <c:pt idx="47">
                  <c:v>33.15076957100337</c:v>
                </c:pt>
                <c:pt idx="48">
                  <c:v>33.059305717773256</c:v>
                </c:pt>
                <c:pt idx="49">
                  <c:v>32.94319154618342</c:v>
                </c:pt>
                <c:pt idx="50">
                  <c:v>32.802616744599675</c:v>
                </c:pt>
                <c:pt idx="51">
                  <c:v>32.63770812865711</c:v>
                </c:pt>
                <c:pt idx="52">
                  <c:v>32.44858079165812</c:v>
                </c:pt>
                <c:pt idx="53">
                  <c:v>32.235353290998</c:v>
                </c:pt>
                <c:pt idx="54">
                  <c:v>31.99815309459185</c:v>
                </c:pt>
                <c:pt idx="55">
                  <c:v>31.73711873893342</c:v>
                </c:pt>
                <c:pt idx="56">
                  <c:v>31.4524006827803</c:v>
                </c:pt>
                <c:pt idx="57">
                  <c:v>31.144161572903045</c:v>
                </c:pt>
                <c:pt idx="58">
                  <c:v>30.812576214300677</c:v>
                </c:pt>
                <c:pt idx="59">
                  <c:v>30.45783137655911</c:v>
                </c:pt>
                <c:pt idx="60">
                  <c:v>30.08012550082616</c:v>
                </c:pt>
                <c:pt idx="61">
                  <c:v>29.679668341462534</c:v>
                </c:pt>
                <c:pt idx="62">
                  <c:v>29.256680561734722</c:v>
                </c:pt>
                <c:pt idx="63">
                  <c:v>28.811393295416526</c:v>
                </c:pt>
                <c:pt idx="64">
                  <c:v>28.344047682153025</c:v>
                </c:pt>
                <c:pt idx="65">
                  <c:v>27.854894382200523</c:v>
                </c:pt>
                <c:pt idx="66">
                  <c:v>27.34419307485434</c:v>
                </c:pt>
                <c:pt idx="67">
                  <c:v>26.81221194408826</c:v>
                </c:pt>
                <c:pt idx="68">
                  <c:v>26.259227154430114</c:v>
                </c:pt>
                <c:pt idx="69">
                  <c:v>25.68552231976377</c:v>
                </c:pt>
                <c:pt idx="70">
                  <c:v>25.091387967509746</c:v>
                </c:pt>
                <c:pt idx="71">
                  <c:v>24.477121000453927</c:v>
                </c:pt>
                <c:pt idx="72">
                  <c:v>23.84302415834349</c:v>
                </c:pt>
                <c:pt idx="73">
                  <c:v>23.189405481236577</c:v>
                </c:pt>
                <c:pt idx="74">
                  <c:v>22.516577776469614</c:v>
                </c:pt>
                <c:pt idx="75">
                  <c:v>21.824858090988023</c:v>
                </c:pt>
                <c:pt idx="76">
                  <c:v>21.114567190670083</c:v>
                </c:pt>
                <c:pt idx="77">
                  <c:v>20.386029048158125</c:v>
                </c:pt>
                <c:pt idx="78">
                  <c:v>19.639570340595498</c:v>
                </c:pt>
                <c:pt idx="79">
                  <c:v>18.87551995855176</c:v>
                </c:pt>
                <c:pt idx="80">
                  <c:v>18.09420852730254</c:v>
                </c:pt>
                <c:pt idx="81">
                  <c:v>17.295967941514842</c:v>
                </c:pt>
                <c:pt idx="82">
                  <c:v>16.48113091427379</c:v>
                </c:pt>
                <c:pt idx="83">
                  <c:v>15.650030541273678</c:v>
                </c:pt>
                <c:pt idx="84">
                  <c:v>14.80299988088484</c:v>
                </c:pt>
                <c:pt idx="85">
                  <c:v>13.940371550699581</c:v>
                </c:pt>
                <c:pt idx="86">
                  <c:v>13.06247734105495</c:v>
                </c:pt>
                <c:pt idx="87">
                  <c:v>12.16964784592877</c:v>
                </c:pt>
                <c:pt idx="88">
                  <c:v>11.262212111507823</c:v>
                </c:pt>
                <c:pt idx="89">
                  <c:v>10.340497302634407</c:v>
                </c:pt>
                <c:pt idx="90">
                  <c:v>9.404828387249456</c:v>
                </c:pt>
                <c:pt idx="91">
                  <c:v>8.455527838867683</c:v>
                </c:pt>
                <c:pt idx="92">
                  <c:v>7.4929153570427625</c:v>
                </c:pt>
                <c:pt idx="93">
                  <c:v>6.517307605708577</c:v>
                </c:pt>
                <c:pt idx="94">
                  <c:v>5.529017969216172</c:v>
                </c:pt>
                <c:pt idx="95">
                  <c:v>4.528356325825255</c:v>
                </c:pt>
                <c:pt idx="96">
                  <c:v>3.515628838353829</c:v>
                </c:pt>
                <c:pt idx="97">
                  <c:v>2.4911377616397994</c:v>
                </c:pt>
                <c:pt idx="98">
                  <c:v>1.4551812664240957</c:v>
                </c:pt>
                <c:pt idx="99">
                  <c:v>0.4080532792257283</c:v>
                </c:pt>
                <c:pt idx="100">
                  <c:v>-0.6499566622547552</c:v>
                </c:pt>
                <c:pt idx="101">
                  <c:v>-1.718563538696066</c:v>
                </c:pt>
                <c:pt idx="102">
                  <c:v>-2.7974869641982885</c:v>
                </c:pt>
                <c:pt idx="103">
                  <c:v>-3.886451287343373</c:v>
                </c:pt>
                <c:pt idx="104">
                  <c:v>-4.985185678826863</c:v>
                </c:pt>
                <c:pt idx="105">
                  <c:v>-6.093424206225581</c:v>
                </c:pt>
                <c:pt idx="106">
                  <c:v>-7.210905896474214</c:v>
                </c:pt>
                <c:pt idx="107">
                  <c:v>-8.337374786628521</c:v>
                </c:pt>
                <c:pt idx="108">
                  <c:v>-9.472579963494592</c:v>
                </c:pt>
                <c:pt idx="109">
                  <c:v>-10.616275592702387</c:v>
                </c:pt>
                <c:pt idx="110">
                  <c:v>-11.768220937797988</c:v>
                </c:pt>
                <c:pt idx="111">
                  <c:v>-12.92818036992288</c:v>
                </c:pt>
                <c:pt idx="112">
                  <c:v>-14.095923368640303</c:v>
                </c:pt>
                <c:pt idx="113">
                  <c:v>-15.271224514458677</c:v>
                </c:pt>
                <c:pt idx="114">
                  <c:v>-16.453863473590275</c:v>
                </c:pt>
                <c:pt idx="115">
                  <c:v>-17.643624975470235</c:v>
                </c:pt>
                <c:pt idx="116">
                  <c:v>-18.840298783546615</c:v>
                </c:pt>
                <c:pt idx="117">
                  <c:v>-20.043679659836716</c:v>
                </c:pt>
                <c:pt idx="118">
                  <c:v>-21.253567323728788</c:v>
                </c:pt>
                <c:pt idx="119">
                  <c:v>-22.46976640549118</c:v>
                </c:pt>
                <c:pt idx="120">
                  <c:v>-23.69208639493361</c:v>
                </c:pt>
                <c:pt idx="121">
                  <c:v>-24.920341585647435</c:v>
                </c:pt>
                <c:pt idx="122">
                  <c:v>-26.154351015233598</c:v>
                </c:pt>
                <c:pt idx="123">
                  <c:v>-27.393938401908876</c:v>
                </c:pt>
                <c:pt idx="124">
                  <c:v>-28.638932077862666</c:v>
                </c:pt>
                <c:pt idx="125">
                  <c:v>-29.889164919718432</c:v>
                </c:pt>
                <c:pt idx="126">
                  <c:v>-31.144474276435943</c:v>
                </c:pt>
                <c:pt idx="127">
                  <c:v>-32.404701894972554</c:v>
                </c:pt>
                <c:pt idx="128">
                  <c:v>-33.66969384400438</c:v>
                </c:pt>
                <c:pt idx="129">
                  <c:v>-34.93930043599095</c:v>
                </c:pt>
                <c:pt idx="130">
                  <c:v>-36.21337614785032</c:v>
                </c:pt>
                <c:pt idx="131">
                  <c:v>-37.49177954049517</c:v>
                </c:pt>
                <c:pt idx="132">
                  <c:v>-38.774373177464724</c:v>
                </c:pt>
                <c:pt idx="133">
                  <c:v>-40.061023542871844</c:v>
                </c:pt>
                <c:pt idx="134">
                  <c:v>-41.351600958870065</c:v>
                </c:pt>
                <c:pt idx="135">
                  <c:v>-42.6459795028309</c:v>
                </c:pt>
                <c:pt idx="136">
                  <c:v>-43.94403692440808</c:v>
                </c:pt>
                <c:pt idx="137">
                  <c:v>-45.24565456265245</c:v>
                </c:pt>
                <c:pt idx="138">
                  <c:v>-46.5507172633283</c:v>
                </c:pt>
                <c:pt idx="139">
                  <c:v>-47.859113296570435</c:v>
                </c:pt>
                <c:pt idx="140">
                  <c:v>-49.170734275009245</c:v>
                </c:pt>
                <c:pt idx="141">
                  <c:v>-50.485475072480774</c:v>
                </c:pt>
                <c:pt idx="142">
                  <c:v>-51.803233743428</c:v>
                </c:pt>
                <c:pt idx="143">
                  <c:v>-53.12391144309</c:v>
                </c:pt>
                <c:pt idx="144">
                  <c:v>-54.447412348566374</c:v>
                </c:pt>
                <c:pt idx="145">
                  <c:v>-55.77364358083554</c:v>
                </c:pt>
                <c:pt idx="146">
                  <c:v>-57.10251512779733</c:v>
                </c:pt>
                <c:pt idx="147">
                  <c:v>-58.433939768402524</c:v>
                </c:pt>
                <c:pt idx="148">
                  <c:v>-59.76783299792473</c:v>
                </c:pt>
                <c:pt idx="149">
                  <c:v>-61.104112954423194</c:v>
                </c:pt>
                <c:pt idx="150">
                  <c:v>-62.442700346438755</c:v>
                </c:pt>
                <c:pt idx="151">
                  <c:v>-63.783518381959134</c:v>
                </c:pt>
                <c:pt idx="152">
                  <c:v>-65.12649269868419</c:v>
                </c:pt>
                <c:pt idx="153">
                  <c:v>-66.47155129561688</c:v>
                </c:pt>
                <c:pt idx="154">
                  <c:v>-67.81862446600036</c:v>
                </c:pt>
                <c:pt idx="155">
                  <c:v>-69.16764473161761</c:v>
                </c:pt>
                <c:pt idx="156">
                  <c:v>-70.51854677846566</c:v>
                </c:pt>
                <c:pt idx="157">
                  <c:v>-71.87126739381274</c:v>
                </c:pt>
                <c:pt idx="158">
                  <c:v>-73.22574540464323</c:v>
                </c:pt>
                <c:pt idx="159">
                  <c:v>-74.58192161749186</c:v>
                </c:pt>
                <c:pt idx="160">
                  <c:v>-75.93973875966584</c:v>
                </c:pt>
                <c:pt idx="161">
                  <c:v>-77.29914142185095</c:v>
                </c:pt>
                <c:pt idx="162">
                  <c:v>-78.66007600209484</c:v>
                </c:pt>
                <c:pt idx="163">
                  <c:v>-80.02249065115893</c:v>
                </c:pt>
                <c:pt idx="164">
                  <c:v>-81.38633521922797</c:v>
                </c:pt>
                <c:pt idx="165">
                  <c:v>-82.75156120396467</c:v>
                </c:pt>
                <c:pt idx="166">
                  <c:v>-84.11812169989507</c:v>
                </c:pt>
                <c:pt idx="167">
                  <c:v>-85.48597134910895</c:v>
                </c:pt>
                <c:pt idx="168">
                  <c:v>-86.85506629325798</c:v>
                </c:pt>
                <c:pt idx="169">
                  <c:v>-88.22536412683364</c:v>
                </c:pt>
                <c:pt idx="170">
                  <c:v>-89.5968238517054</c:v>
                </c:pt>
                <c:pt idx="171">
                  <c:v>-90.96940583289904</c:v>
                </c:pt>
                <c:pt idx="172">
                  <c:v>-92.34307175559432</c:v>
                </c:pt>
                <c:pt idx="173">
                  <c:v>-93.71778458332015</c:v>
                </c:pt>
                <c:pt idx="174">
                  <c:v>-95.09350851732529</c:v>
                </c:pt>
                <c:pt idx="175">
                  <c:v>-96.47020895710193</c:v>
                </c:pt>
                <c:pt idx="176">
                  <c:v>-97.84785246203913</c:v>
                </c:pt>
                <c:pt idx="177">
                  <c:v>-99.22640671418287</c:v>
                </c:pt>
                <c:pt idx="178">
                  <c:v>-100.60584048207927</c:v>
                </c:pt>
                <c:pt idx="179">
                  <c:v>-101.98612358567733</c:v>
                </c:pt>
                <c:pt idx="180">
                  <c:v>-103.36722686226744</c:v>
                </c:pt>
                <c:pt idx="181">
                  <c:v>-104.74912213343205</c:v>
                </c:pt>
                <c:pt idx="182">
                  <c:v>-106.13178217298473</c:v>
                </c:pt>
                <c:pt idx="183">
                  <c:v>-107.51518067587406</c:v>
                </c:pt>
                <c:pt idx="184">
                  <c:v>-108.89929222802883</c:v>
                </c:pt>
                <c:pt idx="185">
                  <c:v>-110.28409227712116</c:v>
                </c:pt>
                <c:pt idx="186">
                  <c:v>-111.66955710422468</c:v>
                </c:pt>
                <c:pt idx="187">
                  <c:v>-113.05566379634446</c:v>
                </c:pt>
                <c:pt idx="188">
                  <c:v>-114.44239021979648</c:v>
                </c:pt>
                <c:pt idx="189">
                  <c:v>-115.82971499441389</c:v>
                </c:pt>
                <c:pt idx="190">
                  <c:v>-117.21761746855836</c:v>
                </c:pt>
                <c:pt idx="191">
                  <c:v>-118.6060776949145</c:v>
                </c:pt>
                <c:pt idx="192">
                  <c:v>-119.99507640704621</c:v>
                </c:pt>
                <c:pt idx="193">
                  <c:v>-121.38459499669366</c:v>
                </c:pt>
                <c:pt idx="194">
                  <c:v>-122.77461549179053</c:v>
                </c:pt>
                <c:pt idx="195">
                  <c:v>-124.16512053518099</c:v>
                </c:pt>
                <c:pt idx="196">
                  <c:v>-125.55609336401668</c:v>
                </c:pt>
                <c:pt idx="197">
                  <c:v>-126.94751778981406</c:v>
                </c:pt>
                <c:pt idx="198">
                  <c:v>-128.33937817915316</c:v>
                </c:pt>
                <c:pt idx="199">
                  <c:v>-129.7316594349989</c:v>
                </c:pt>
                <c:pt idx="200">
                  <c:v>-131.12434697862685</c:v>
                </c:pt>
                <c:pt idx="201">
                  <c:v>-132.51742673213536</c:v>
                </c:pt>
                <c:pt idx="202">
                  <c:v>-133.91088510152684</c:v>
                </c:pt>
                <c:pt idx="203">
                  <c:v>-135.3047089603408</c:v>
                </c:pt>
                <c:pt idx="204">
                  <c:v>-136.69888563382233</c:v>
                </c:pt>
                <c:pt idx="205">
                  <c:v>-138.09340288360957</c:v>
                </c:pt>
                <c:pt idx="206">
                  <c:v>-139.48824889292442</c:v>
                </c:pt>
                <c:pt idx="207">
                  <c:v>-140.88341225225096</c:v>
                </c:pt>
                <c:pt idx="208">
                  <c:v>-142.2788819454867</c:v>
                </c:pt>
                <c:pt idx="209">
                  <c:v>-143.67464733655174</c:v>
                </c:pt>
                <c:pt idx="210">
                  <c:v>-145.07069815644198</c:v>
                </c:pt>
                <c:pt idx="211">
                  <c:v>-146.467024490712</c:v>
                </c:pt>
                <c:pt idx="212">
                  <c:v>-147.86361676737454</c:v>
                </c:pt>
                <c:pt idx="213">
                  <c:v>-149.26046574520316</c:v>
                </c:pt>
                <c:pt idx="214">
                  <c:v>-150.65756250242552</c:v>
                </c:pt>
                <c:pt idx="215">
                  <c:v>-152.0548984257946</c:v>
                </c:pt>
                <c:pt idx="216">
                  <c:v>-153.4524652000261</c:v>
                </c:pt>
                <c:pt idx="217">
                  <c:v>-154.85025479759017</c:v>
                </c:pt>
                <c:pt idx="218">
                  <c:v>-156.24825946884587</c:v>
                </c:pt>
                <c:pt idx="219">
                  <c:v>-157.64647173250773</c:v>
                </c:pt>
                <c:pt idx="220">
                  <c:v>-159.04488436643342</c:v>
                </c:pt>
                <c:pt idx="221">
                  <c:v>-160.44349039872202</c:v>
                </c:pt>
                <c:pt idx="222">
                  <c:v>-161.84228309911316</c:v>
                </c:pt>
                <c:pt idx="223">
                  <c:v>-163.24125597067678</c:v>
                </c:pt>
                <c:pt idx="224">
                  <c:v>-164.64040274178436</c:v>
                </c:pt>
                <c:pt idx="225">
                  <c:v>-166.03971735835228</c:v>
                </c:pt>
                <c:pt idx="226">
                  <c:v>-167.43919397634826</c:v>
                </c:pt>
                <c:pt idx="227">
                  <c:v>-168.8388269545524</c:v>
                </c:pt>
                <c:pt idx="228">
                  <c:v>-170.23861084756425</c:v>
                </c:pt>
                <c:pt idx="229">
                  <c:v>-171.63854039904805</c:v>
                </c:pt>
                <c:pt idx="230">
                  <c:v>-173.03861053520785</c:v>
                </c:pt>
                <c:pt idx="231">
                  <c:v>-174.43881635848518</c:v>
                </c:pt>
                <c:pt idx="232">
                  <c:v>-175.83915314147185</c:v>
                </c:pt>
                <c:pt idx="233">
                  <c:v>-177.23961632103058</c:v>
                </c:pt>
                <c:pt idx="234">
                  <c:v>-178.64020149261654</c:v>
                </c:pt>
                <c:pt idx="235">
                  <c:v>-180.04090440479328</c:v>
                </c:pt>
                <c:pt idx="236">
                  <c:v>-181.44172095393625</c:v>
                </c:pt>
                <c:pt idx="237">
                  <c:v>-182.8426471791179</c:v>
                </c:pt>
                <c:pt idx="238">
                  <c:v>-184.24367925716794</c:v>
                </c:pt>
                <c:pt idx="239">
                  <c:v>-185.64481349790327</c:v>
                </c:pt>
                <c:pt idx="240">
                  <c:v>-187.04604633952152</c:v>
                </c:pt>
                <c:pt idx="241">
                  <c:v>-188.4473743441528</c:v>
                </c:pt>
                <c:pt idx="242">
                  <c:v>-189.84879419356443</c:v>
                </c:pt>
                <c:pt idx="243">
                  <c:v>-191.25030268501334</c:v>
                </c:pt>
                <c:pt idx="244">
                  <c:v>-192.65189672724105</c:v>
                </c:pt>
                <c:pt idx="245">
                  <c:v>-194.0535733366068</c:v>
                </c:pt>
                <c:pt idx="246">
                  <c:v>-195.45532963335359</c:v>
                </c:pt>
                <c:pt idx="247">
                  <c:v>-196.85716283800306</c:v>
                </c:pt>
                <c:pt idx="248">
                  <c:v>-198.25907026787468</c:v>
                </c:pt>
                <c:pt idx="249">
                  <c:v>-199.66104933372483</c:v>
                </c:pt>
                <c:pt idx="250">
                  <c:v>-201.06309753650217</c:v>
                </c:pt>
                <c:pt idx="251">
                  <c:v>-202.4652124642147</c:v>
                </c:pt>
                <c:pt idx="252">
                  <c:v>-203.86739178890525</c:v>
                </c:pt>
                <c:pt idx="253">
                  <c:v>-205.26963326373144</c:v>
                </c:pt>
                <c:pt idx="254">
                  <c:v>-206.67193472014645</c:v>
                </c:pt>
                <c:pt idx="255">
                  <c:v>-208.0742940651775</c:v>
                </c:pt>
                <c:pt idx="256">
                  <c:v>-209.47670927879818</c:v>
                </c:pt>
                <c:pt idx="257">
                  <c:v>-210.879178411392</c:v>
                </c:pt>
                <c:pt idx="258">
                  <c:v>-212.28169958130357</c:v>
                </c:pt>
                <c:pt idx="259">
                  <c:v>-213.68427097247465</c:v>
                </c:pt>
                <c:pt idx="260">
                  <c:v>-215.08689083216197</c:v>
                </c:pt>
                <c:pt idx="261">
                  <c:v>-216.4895574687343</c:v>
                </c:pt>
                <c:pt idx="262">
                  <c:v>-217.89226924954565</c:v>
                </c:pt>
                <c:pt idx="263">
                  <c:v>-219.29502459888246</c:v>
                </c:pt>
                <c:pt idx="264">
                  <c:v>-220.69782199598177</c:v>
                </c:pt>
                <c:pt idx="265">
                  <c:v>-222.10065997311816</c:v>
                </c:pt>
                <c:pt idx="266">
                  <c:v>-223.50353711375718</c:v>
                </c:pt>
                <c:pt idx="267">
                  <c:v>-224.90645205077277</c:v>
                </c:pt>
                <c:pt idx="268">
                  <c:v>-226.30940346472653</c:v>
                </c:pt>
                <c:pt idx="269">
                  <c:v>-227.7123900822068</c:v>
                </c:pt>
                <c:pt idx="270">
                  <c:v>-229.11541067422544</c:v>
                </c:pt>
                <c:pt idx="271">
                  <c:v>-230.51846405467018</c:v>
                </c:pt>
                <c:pt idx="272">
                  <c:v>-231.92154907881084</c:v>
                </c:pt>
                <c:pt idx="273">
                  <c:v>-233.32466464185745</c:v>
                </c:pt>
                <c:pt idx="274">
                  <c:v>-234.72780967756842</c:v>
                </c:pt>
                <c:pt idx="275">
                  <c:v>-236.13098315690712</c:v>
                </c:pt>
                <c:pt idx="276">
                  <c:v>-237.53418408674526</c:v>
                </c:pt>
                <c:pt idx="277">
                  <c:v>-238.93741150861115</c:v>
                </c:pt>
                <c:pt idx="278">
                  <c:v>-240.34066449748173</c:v>
                </c:pt>
                <c:pt idx="279">
                  <c:v>-241.7439421606164</c:v>
                </c:pt>
                <c:pt idx="280">
                  <c:v>-243.14724363643163</c:v>
                </c:pt>
                <c:pt idx="281">
                  <c:v>-244.5505680934145</c:v>
                </c:pt>
                <c:pt idx="282">
                  <c:v>-245.95391472907437</c:v>
                </c:pt>
                <c:pt idx="283">
                  <c:v>-247.3572827689306</c:v>
                </c:pt>
                <c:pt idx="284">
                  <c:v>-248.7606714655359</c:v>
                </c:pt>
                <c:pt idx="285">
                  <c:v>-250.16408009753349</c:v>
                </c:pt>
                <c:pt idx="286">
                  <c:v>-251.56750796874712</c:v>
                </c:pt>
                <c:pt idx="287">
                  <c:v>-252.97095440730274</c:v>
                </c:pt>
                <c:pt idx="288">
                  <c:v>-254.37441876478087</c:v>
                </c:pt>
                <c:pt idx="289">
                  <c:v>-255.7779004153984</c:v>
                </c:pt>
                <c:pt idx="290">
                  <c:v>-257.1813987552188</c:v>
                </c:pt>
                <c:pt idx="291">
                  <c:v>-258.58491320139024</c:v>
                </c:pt>
                <c:pt idx="292">
                  <c:v>-259.98844319140954</c:v>
                </c:pt>
                <c:pt idx="293">
                  <c:v>-261.3919881824126</c:v>
                </c:pt>
                <c:pt idx="294">
                  <c:v>-262.79554765048897</c:v>
                </c:pt>
                <c:pt idx="295">
                  <c:v>-264.1991210900204</c:v>
                </c:pt>
                <c:pt idx="296">
                  <c:v>-265.60270801304284</c:v>
                </c:pt>
                <c:pt idx="297">
                  <c:v>-267.00630794862997</c:v>
                </c:pt>
                <c:pt idx="298">
                  <c:v>-268.4099204422989</c:v>
                </c:pt>
                <c:pt idx="299">
                  <c:v>-269.81354505543635</c:v>
                </c:pt>
                <c:pt idx="300">
                  <c:v>-271.2171813647444</c:v>
                </c:pt>
                <c:pt idx="301">
                  <c:v>-272.62082896170654</c:v>
                </c:pt>
                <c:pt idx="302">
                  <c:v>-274.02448745207124</c:v>
                </c:pt>
                <c:pt idx="303">
                  <c:v>-275.4281564553543</c:v>
                </c:pt>
                <c:pt idx="304">
                  <c:v>-276.8318356043584</c:v>
                </c:pt>
                <c:pt idx="305">
                  <c:v>-278.2355245447089</c:v>
                </c:pt>
                <c:pt idx="306">
                  <c:v>-279.6392229344067</c:v>
                </c:pt>
                <c:pt idx="307">
                  <c:v>-281.04293044339596</c:v>
                </c:pt>
                <c:pt idx="308">
                  <c:v>-282.44664675314726</c:v>
                </c:pt>
                <c:pt idx="309">
                  <c:v>-283.8503715562552</c:v>
                </c:pt>
                <c:pt idx="310">
                  <c:v>-285.25410455605</c:v>
                </c:pt>
                <c:pt idx="311">
                  <c:v>-286.6578454662228</c:v>
                </c:pt>
                <c:pt idx="312">
                  <c:v>-288.06159401046386</c:v>
                </c:pt>
                <c:pt idx="313">
                  <c:v>-289.4653499221135</c:v>
                </c:pt>
                <c:pt idx="314">
                  <c:v>-290.8691129438251</c:v>
                </c:pt>
                <c:pt idx="315">
                  <c:v>-292.27288282724</c:v>
                </c:pt>
                <c:pt idx="316">
                  <c:v>-293.67665933267364</c:v>
                </c:pt>
                <c:pt idx="317">
                  <c:v>-295.0804422288128</c:v>
                </c:pt>
                <c:pt idx="318">
                  <c:v>-296.4842312924231</c:v>
                </c:pt>
                <c:pt idx="319">
                  <c:v>-297.88802630806714</c:v>
                </c:pt>
                <c:pt idx="320">
                  <c:v>-299.29182706783206</c:v>
                </c:pt>
                <c:pt idx="321">
                  <c:v>-300.69563337106683</c:v>
                </c:pt>
                <c:pt idx="322">
                  <c:v>-302.0994450241287</c:v>
                </c:pt>
                <c:pt idx="323">
                  <c:v>-303.5032618401386</c:v>
                </c:pt>
                <c:pt idx="324">
                  <c:v>-304.9070836387445</c:v>
                </c:pt>
                <c:pt idx="325">
                  <c:v>-306.31091024589415</c:v>
                </c:pt>
                <c:pt idx="326">
                  <c:v>-307.7147414936145</c:v>
                </c:pt>
                <c:pt idx="327">
                  <c:v>-309.1185772197997</c:v>
                </c:pt>
                <c:pt idx="328">
                  <c:v>-310.5224172680061</c:v>
                </c:pt>
                <c:pt idx="329">
                  <c:v>-311.9262614872545</c:v>
                </c:pt>
                <c:pt idx="330">
                  <c:v>-313.3301097318395</c:v>
                </c:pt>
                <c:pt idx="331">
                  <c:v>-314.73396186114496</c:v>
                </c:pt>
                <c:pt idx="332">
                  <c:v>-316.1378177394666</c:v>
                </c:pt>
                <c:pt idx="333">
                  <c:v>-317.54167723584027</c:v>
                </c:pt>
                <c:pt idx="334">
                  <c:v>-318.9455402238765</c:v>
                </c:pt>
                <c:pt idx="335">
                  <c:v>-320.34940658160065</c:v>
                </c:pt>
                <c:pt idx="336">
                  <c:v>-321.7532761912987</c:v>
                </c:pt>
                <c:pt idx="337">
                  <c:v>-323.1571489393686</c:v>
                </c:pt>
                <c:pt idx="338">
                  <c:v>-324.5610247161764</c:v>
                </c:pt>
                <c:pt idx="339">
                  <c:v>-325.96490341591795</c:v>
                </c:pt>
                <c:pt idx="340">
                  <c:v>-327.3687849364849</c:v>
                </c:pt>
                <c:pt idx="341">
                  <c:v>-328.77266917933565</c:v>
                </c:pt>
                <c:pt idx="342">
                  <c:v>-330.17655604937096</c:v>
                </c:pt>
                <c:pt idx="343">
                  <c:v>-331.5804454548135</c:v>
                </c:pt>
                <c:pt idx="344">
                  <c:v>-332.98433730709195</c:v>
                </c:pt>
                <c:pt idx="345">
                  <c:v>-334.3882315207289</c:v>
                </c:pt>
                <c:pt idx="346">
                  <c:v>-335.79212801323285</c:v>
                </c:pt>
                <c:pt idx="347">
                  <c:v>-337.19602670499404</c:v>
                </c:pt>
                <c:pt idx="348">
                  <c:v>-338.5999275191835</c:v>
                </c:pt>
                <c:pt idx="349">
                  <c:v>-340.00383038165626</c:v>
                </c:pt>
                <c:pt idx="350">
                  <c:v>-341.4077352208573</c:v>
                </c:pt>
                <c:pt idx="351">
                  <c:v>-342.8116419677313</c:v>
                </c:pt>
                <c:pt idx="352">
                  <c:v>-344.2155505556352</c:v>
                </c:pt>
                <c:pt idx="353">
                  <c:v>-345.61946092025397</c:v>
                </c:pt>
                <c:pt idx="354">
                  <c:v>-347.0233729995193</c:v>
                </c:pt>
                <c:pt idx="355">
                  <c:v>-348.42728673353116</c:v>
                </c:pt>
                <c:pt idx="356">
                  <c:v>-349.83120206448194</c:v>
                </c:pt>
                <c:pt idx="357">
                  <c:v>-351.23511893658355</c:v>
                </c:pt>
                <c:pt idx="358">
                  <c:v>-352.6390372959967</c:v>
                </c:pt>
                <c:pt idx="359">
                  <c:v>-354.0429570907628</c:v>
                </c:pt>
                <c:pt idx="360">
                  <c:v>-355.4468782707386</c:v>
                </c:pt>
                <c:pt idx="361">
                  <c:v>-356.85080078753225</c:v>
                </c:pt>
                <c:pt idx="362">
                  <c:v>-358.2547245944426</c:v>
                </c:pt>
                <c:pt idx="363">
                  <c:v>-359.6586496463999</c:v>
                </c:pt>
                <c:pt idx="364">
                  <c:v>-361.06257589990884</c:v>
                </c:pt>
                <c:pt idx="365">
                  <c:v>-362.46650331299355</c:v>
                </c:pt>
                <c:pt idx="366">
                  <c:v>-363.8704318451446</c:v>
                </c:pt>
                <c:pt idx="367">
                  <c:v>-365.2743614572676</c:v>
                </c:pt>
                <c:pt idx="368">
                  <c:v>-366.67829211163405</c:v>
                </c:pt>
                <c:pt idx="369">
                  <c:v>-368.0822237718333</c:v>
                </c:pt>
                <c:pt idx="370">
                  <c:v>-369.48615640272675</c:v>
                </c:pt>
                <c:pt idx="371">
                  <c:v>-370.8900899704034</c:v>
                </c:pt>
                <c:pt idx="372">
                  <c:v>-372.29402444213673</c:v>
                </c:pt>
                <c:pt idx="373">
                  <c:v>-373.6979597863437</c:v>
                </c:pt>
                <c:pt idx="374">
                  <c:v>-375.1018959725444</c:v>
                </c:pt>
                <c:pt idx="375">
                  <c:v>-376.50583297132397</c:v>
                </c:pt>
                <c:pt idx="376">
                  <c:v>-377.90977075429487</c:v>
                </c:pt>
                <c:pt idx="377">
                  <c:v>-379.3137092940614</c:v>
                </c:pt>
                <c:pt idx="378">
                  <c:v>-380.71764856418497</c:v>
                </c:pt>
                <c:pt idx="379">
                  <c:v>-382.1215885391505</c:v>
                </c:pt>
                <c:pt idx="380">
                  <c:v>-383.52552919433424</c:v>
                </c:pt>
                <c:pt idx="381">
                  <c:v>-384.9294705059728</c:v>
                </c:pt>
                <c:pt idx="382">
                  <c:v>-386.33341245113286</c:v>
                </c:pt>
                <c:pt idx="383">
                  <c:v>-387.73735500768225</c:v>
                </c:pt>
                <c:pt idx="384">
                  <c:v>-389.1412981542621</c:v>
                </c:pt>
                <c:pt idx="385">
                  <c:v>-390.54524187025953</c:v>
                </c:pt>
                <c:pt idx="386">
                  <c:v>-391.94918613578193</c:v>
                </c:pt>
                <c:pt idx="387">
                  <c:v>-393.35313093163154</c:v>
                </c:pt>
                <c:pt idx="388">
                  <c:v>-394.7570762392813</c:v>
                </c:pt>
                <c:pt idx="389">
                  <c:v>-396.1610220408513</c:v>
                </c:pt>
                <c:pt idx="390">
                  <c:v>-397.56496831908646</c:v>
                </c:pt>
                <c:pt idx="391">
                  <c:v>-398.96891505733436</c:v>
                </c:pt>
                <c:pt idx="392">
                  <c:v>-400.3728622395243</c:v>
                </c:pt>
                <c:pt idx="393">
                  <c:v>-401.7768098501471</c:v>
                </c:pt>
                <c:pt idx="394">
                  <c:v>-403.1807578742354</c:v>
                </c:pt>
                <c:pt idx="395">
                  <c:v>-404.5847062973446</c:v>
                </c:pt>
                <c:pt idx="396">
                  <c:v>-405.9886551055349</c:v>
                </c:pt>
                <c:pt idx="397">
                  <c:v>-407.39260428535334</c:v>
                </c:pt>
                <c:pt idx="398">
                  <c:v>-408.79655382381696</c:v>
                </c:pt>
                <c:pt idx="399">
                  <c:v>-410.20050370839647</c:v>
                </c:pt>
                <c:pt idx="400">
                  <c:v>-411.6044539270001</c:v>
                </c:pt>
                <c:pt idx="401">
                  <c:v>-413.00840446795877</c:v>
                </c:pt>
                <c:pt idx="402">
                  <c:v>-414.41235532001076</c:v>
                </c:pt>
                <c:pt idx="403">
                  <c:v>-415.81630647228803</c:v>
                </c:pt>
                <c:pt idx="404">
                  <c:v>-417.22025791430207</c:v>
                </c:pt>
                <c:pt idx="405">
                  <c:v>-418.6242096359308</c:v>
                </c:pt>
                <c:pt idx="406">
                  <c:v>-420.0281616274059</c:v>
                </c:pt>
                <c:pt idx="407">
                  <c:v>-421.43211387930006</c:v>
                </c:pt>
                <c:pt idx="408">
                  <c:v>-422.8360663825155</c:v>
                </c:pt>
                <c:pt idx="409">
                  <c:v>-424.2400191282723</c:v>
                </c:pt>
                <c:pt idx="410">
                  <c:v>-425.6439721080971</c:v>
                </c:pt>
                <c:pt idx="411">
                  <c:v>-427.0479253138127</c:v>
                </c:pt>
                <c:pt idx="412">
                  <c:v>-428.4518787375275</c:v>
                </c:pt>
                <c:pt idx="413">
                  <c:v>-429.85583237162564</c:v>
                </c:pt>
                <c:pt idx="414">
                  <c:v>-431.25978620875725</c:v>
                </c:pt>
                <c:pt idx="415">
                  <c:v>-432.6637402418293</c:v>
                </c:pt>
                <c:pt idx="416">
                  <c:v>-434.0676944639966</c:v>
                </c:pt>
                <c:pt idx="417">
                  <c:v>-435.47164886865295</c:v>
                </c:pt>
                <c:pt idx="418">
                  <c:v>-436.875603449423</c:v>
                </c:pt>
                <c:pt idx="419">
                  <c:v>-438.27955820015427</c:v>
                </c:pt>
                <c:pt idx="420">
                  <c:v>-439.683513114909</c:v>
                </c:pt>
                <c:pt idx="421">
                  <c:v>-441.087468187957</c:v>
                </c:pt>
                <c:pt idx="422">
                  <c:v>-442.4914234137682</c:v>
                </c:pt>
                <c:pt idx="423">
                  <c:v>-443.89537878700577</c:v>
                </c:pt>
                <c:pt idx="424">
                  <c:v>-445.2993343025193</c:v>
                </c:pt>
                <c:pt idx="425">
                  <c:v>-446.70328995533833</c:v>
                </c:pt>
                <c:pt idx="426">
                  <c:v>-448.10724574066603</c:v>
                </c:pt>
                <c:pt idx="427">
                  <c:v>-449.5112016538732</c:v>
                </c:pt>
                <c:pt idx="428">
                  <c:v>-450.9151576904922</c:v>
                </c:pt>
                <c:pt idx="429">
                  <c:v>-452.31911384621174</c:v>
                </c:pt>
                <c:pt idx="430">
                  <c:v>-453.7230701168709</c:v>
                </c:pt>
                <c:pt idx="431">
                  <c:v>-455.1270264984542</c:v>
                </c:pt>
                <c:pt idx="432">
                  <c:v>-456.5309829870865</c:v>
                </c:pt>
                <c:pt idx="433">
                  <c:v>-457.93493957902797</c:v>
                </c:pt>
                <c:pt idx="434">
                  <c:v>-459.33889627066947</c:v>
                </c:pt>
                <c:pt idx="435">
                  <c:v>-460.74285305852794</c:v>
                </c:pt>
                <c:pt idx="436">
                  <c:v>-462.14680993924196</c:v>
                </c:pt>
                <c:pt idx="437">
                  <c:v>-463.55076690956764</c:v>
                </c:pt>
                <c:pt idx="438">
                  <c:v>-464.95472396637433</c:v>
                </c:pt>
                <c:pt idx="439">
                  <c:v>-466.35868110664074</c:v>
                </c:pt>
                <c:pt idx="440">
                  <c:v>-467.7626383274512</c:v>
                </c:pt>
                <c:pt idx="441">
                  <c:v>-469.1665956259919</c:v>
                </c:pt>
                <c:pt idx="442">
                  <c:v>-470.5705529995472</c:v>
                </c:pt>
                <c:pt idx="443">
                  <c:v>-471.97451044549655</c:v>
                </c:pt>
                <c:pt idx="444">
                  <c:v>-473.3784679613108</c:v>
                </c:pt>
                <c:pt idx="445">
                  <c:v>-474.7824255445491</c:v>
                </c:pt>
                <c:pt idx="446">
                  <c:v>-476.18638319285606</c:v>
                </c:pt>
                <c:pt idx="447">
                  <c:v>-477.5903409039584</c:v>
                </c:pt>
                <c:pt idx="448">
                  <c:v>-478.99429867566244</c:v>
                </c:pt>
              </c:numCache>
            </c:numRef>
          </c:yVal>
          <c:smooth val="0"/>
        </c:ser>
        <c:ser>
          <c:idx val="1"/>
          <c:order val="1"/>
          <c:tx>
            <c:v>Poussée eau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'Matrice de calcul'!$D$5:$D$34</c:f>
              <c:numCache>
                <c:ptCount val="30"/>
                <c:pt idx="0">
                  <c:v>0</c:v>
                </c:pt>
                <c:pt idx="1">
                  <c:v>0.012240089000270838</c:v>
                </c:pt>
                <c:pt idx="2">
                  <c:v>0.024569632522448946</c:v>
                </c:pt>
                <c:pt idx="3">
                  <c:v>0.036987986194301783</c:v>
                </c:pt>
                <c:pt idx="4">
                  <c:v>0.04949451937132517</c:v>
                </c:pt>
                <c:pt idx="5">
                  <c:v>0.06208861465612248</c:v>
                </c:pt>
                <c:pt idx="6">
                  <c:v>0.07476966744102509</c:v>
                </c:pt>
                <c:pt idx="7">
                  <c:v>0.08753708547250462</c:v>
                </c:pt>
                <c:pt idx="8">
                  <c:v>0.10039028843608688</c:v>
                </c:pt>
                <c:pt idx="9">
                  <c:v>0.11332870756053537</c:v>
                </c:pt>
                <c:pt idx="10">
                  <c:v>0.1263517852401573</c:v>
                </c:pt>
                <c:pt idx="11">
                  <c:v>0.13945897467419058</c:v>
                </c:pt>
                <c:pt idx="12">
                  <c:v>0.15264973952229915</c:v>
                </c:pt>
                <c:pt idx="13">
                  <c:v>0.16592355357523475</c:v>
                </c:pt>
                <c:pt idx="14">
                  <c:v>0.17927990043985215</c:v>
                </c:pt>
                <c:pt idx="15">
                  <c:v>0.19271827323765311</c:v>
                </c:pt>
                <c:pt idx="16">
                  <c:v>0.20623817431614966</c:v>
                </c:pt>
                <c:pt idx="17">
                  <c:v>0.2198391149723225</c:v>
                </c:pt>
                <c:pt idx="18">
                  <c:v>0.2335206151875598</c:v>
                </c:pt>
                <c:pt idx="19">
                  <c:v>0.2472822033734498</c:v>
                </c:pt>
                <c:pt idx="20">
                  <c:v>0.26112341612788004</c:v>
                </c:pt>
                <c:pt idx="21">
                  <c:v>0.27504379800088946</c:v>
                </c:pt>
                <c:pt idx="22">
                  <c:v>0.28904290126980875</c:v>
                </c:pt>
                <c:pt idx="23">
                  <c:v>0.3031202857231818</c:v>
                </c:pt>
                <c:pt idx="24">
                  <c:v>0.3172755184530712</c:v>
                </c:pt>
                <c:pt idx="25">
                  <c:v>0.33150817365530827</c:v>
                </c:pt>
                <c:pt idx="26">
                  <c:v>0.345817832437303</c:v>
                </c:pt>
                <c:pt idx="27">
                  <c:v>0.36020408263307374</c:v>
                </c:pt>
                <c:pt idx="28">
                  <c:v>0.37466651862511074</c:v>
                </c:pt>
                <c:pt idx="29">
                  <c:v>0.389204741172797</c:v>
                </c:pt>
              </c:numCache>
            </c:numRef>
          </c:xVal>
          <c:yVal>
            <c:numRef>
              <c:f>'Matrice de calcul'!$L$5:$L$34</c:f>
              <c:numCache>
                <c:ptCount val="30"/>
                <c:pt idx="0">
                  <c:v>0</c:v>
                </c:pt>
                <c:pt idx="1">
                  <c:v>0.03709382611937392</c:v>
                </c:pt>
                <c:pt idx="2">
                  <c:v>0.0800966255145644</c:v>
                </c:pt>
                <c:pt idx="3">
                  <c:v>0.12918955195367987</c:v>
                </c:pt>
                <c:pt idx="4">
                  <c:v>0.18456412971694755</c:v>
                </c:pt>
                <c:pt idx="5">
                  <c:v>0.24642330155950748</c:v>
                </c:pt>
                <c:pt idx="6">
                  <c:v>0.314982611667205</c:v>
                </c:pt>
                <c:pt idx="7">
                  <c:v>0.3904715469327452</c:v>
                </c:pt>
                <c:pt idx="8">
                  <c:v>0.47313506488880264</c:v>
                </c:pt>
                <c:pt idx="9">
                  <c:v>0.5632353429390305</c:v>
                </c:pt>
                <c:pt idx="10">
                  <c:v>0.6610537915337731</c:v>
                </c:pt>
                <c:pt idx="11">
                  <c:v>0.7668933841957695</c:v>
                </c:pt>
                <c:pt idx="12">
                  <c:v>0.8810813705704933</c:v>
                </c:pt>
                <c:pt idx="13">
                  <c:v>1.0039724560139809</c:v>
                </c:pt>
                <c:pt idx="14">
                  <c:v>1.1359525541353996</c:v>
                </c:pt>
                <c:pt idx="15">
                  <c:v>1.2774432493259227</c:v>
                </c:pt>
                <c:pt idx="16">
                  <c:v>1.428907147757692</c:v>
                </c:pt>
                <c:pt idx="17">
                  <c:v>1.5908543522547494</c:v>
                </c:pt>
                <c:pt idx="18">
                  <c:v>1.763850375811548</c:v>
                </c:pt>
                <c:pt idx="19">
                  <c:v>1.9485259211212618</c:v>
                </c:pt>
                <c:pt idx="20">
                  <c:v>2.145589116222753</c:v>
                </c:pt>
                <c:pt idx="21">
                  <c:v>2.3558410366388376</c:v>
                </c:pt>
                <c:pt idx="22">
                  <c:v>2.580195707584591</c:v>
                </c:pt>
                <c:pt idx="23">
                  <c:v>2.819706343790021</c:v>
                </c:pt>
                <c:pt idx="24">
                  <c:v>3.0756004873789147</c:v>
                </c:pt>
                <c:pt idx="25">
                  <c:v>3.349328201631133</c:v>
                </c:pt>
                <c:pt idx="26">
                  <c:v>3.642630065986248</c:v>
                </c:pt>
                <c:pt idx="27">
                  <c:v>3.957636411697998</c:v>
                </c:pt>
                <c:pt idx="28">
                  <c:v>4.29701826552395</c:v>
                </c:pt>
                <c:pt idx="29">
                  <c:v>4.664229123390743</c:v>
                </c:pt>
              </c:numCache>
            </c:numRef>
          </c:yVal>
          <c:smooth val="0"/>
        </c:ser>
        <c:ser>
          <c:idx val="2"/>
          <c:order val="2"/>
          <c:tx>
            <c:v>Poussée air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xVal>
            <c:numRef>
              <c:f>'Matrice de calcul'!$D$35:$D$54</c:f>
              <c:numCache>
                <c:ptCount val="20"/>
                <c:pt idx="0">
                  <c:v>0.389204741172797</c:v>
                </c:pt>
                <c:pt idx="1">
                  <c:v>0.3921953509834328</c:v>
                </c:pt>
                <c:pt idx="2">
                  <c:v>0.39535567210556377</c:v>
                </c:pt>
                <c:pt idx="3">
                  <c:v>0.39869603944797777</c:v>
                </c:pt>
                <c:pt idx="4">
                  <c:v>0.40222867759692643</c:v>
                </c:pt>
                <c:pt idx="5">
                  <c:v>0.40596810858201476</c:v>
                </c:pt>
                <c:pt idx="6">
                  <c:v>0.4099316986950561</c:v>
                </c:pt>
                <c:pt idx="7">
                  <c:v>0.414140402988317</c:v>
                </c:pt>
                <c:pt idx="8">
                  <c:v>0.41861979889388606</c:v>
                </c:pt>
                <c:pt idx="9">
                  <c:v>0.4234015561163704</c:v>
                </c:pt>
                <c:pt idx="10">
                  <c:v>0.4285255886802282</c:v>
                </c:pt>
                <c:pt idx="11">
                  <c:v>0.43404331893371406</c:v>
                </c:pt>
                <c:pt idx="12">
                  <c:v>0.4400228469279196</c:v>
                </c:pt>
                <c:pt idx="13">
                  <c:v>0.4465575915746567</c:v>
                </c:pt>
                <c:pt idx="14">
                  <c:v>0.4537817698223118</c:v>
                </c:pt>
                <c:pt idx="15">
                  <c:v>0.4619007975972148</c:v>
                </c:pt>
                <c:pt idx="16">
                  <c:v>0.47125923773982875</c:v>
                </c:pt>
                <c:pt idx="17">
                  <c:v>0.4825259689843271</c:v>
                </c:pt>
                <c:pt idx="18">
                  <c:v>0.4974176952196576</c:v>
                </c:pt>
                <c:pt idx="19">
                  <c:v>0.5336745361805422</c:v>
                </c:pt>
              </c:numCache>
            </c:numRef>
          </c:xVal>
          <c:yVal>
            <c:numRef>
              <c:f>'Matrice de calcul'!$L$35:$L$54</c:f>
              <c:numCache>
                <c:ptCount val="20"/>
                <c:pt idx="0">
                  <c:v>4.664229123390743</c:v>
                </c:pt>
                <c:pt idx="1">
                  <c:v>4.740728614116617</c:v>
                </c:pt>
                <c:pt idx="2">
                  <c:v>4.822510442429598</c:v>
                </c:pt>
                <c:pt idx="3">
                  <c:v>4.90986900427434</c:v>
                </c:pt>
                <c:pt idx="4">
                  <c:v>5.003146407425394</c:v>
                </c:pt>
                <c:pt idx="5">
                  <c:v>5.102743413875493</c:v>
                </c:pt>
                <c:pt idx="6">
                  <c:v>5.2091339959950815</c:v>
                </c:pt>
                <c:pt idx="7">
                  <c:v>5.322885052407415</c:v>
                </c:pt>
                <c:pt idx="8">
                  <c:v>5.444683688359109</c:v>
                </c:pt>
                <c:pt idx="9">
                  <c:v>5.575375924644719</c:v>
                </c:pt>
                <c:pt idx="10">
                  <c:v>5.7160232856998885</c:v>
                </c:pt>
                <c:pt idx="11">
                  <c:v>5.867988535146434</c:v>
                </c:pt>
                <c:pt idx="12">
                  <c:v>6.033071348414594</c:v>
                </c:pt>
                <c:pt idx="13">
                  <c:v>6.21373494302172</c:v>
                </c:pt>
                <c:pt idx="14">
                  <c:v>6.413511764639539</c:v>
                </c:pt>
                <c:pt idx="15">
                  <c:v>6.637799627316729</c:v>
                </c:pt>
                <c:pt idx="16">
                  <c:v>6.895639403249469</c:v>
                </c:pt>
                <c:pt idx="17">
                  <c:v>7.2045530135341105</c:v>
                </c:pt>
                <c:pt idx="18">
                  <c:v>7.609406439516523</c:v>
                </c:pt>
                <c:pt idx="19">
                  <c:v>8.570112286060278</c:v>
                </c:pt>
              </c:numCache>
            </c:numRef>
          </c:yVal>
          <c:smooth val="0"/>
        </c:ser>
        <c:axId val="10330097"/>
        <c:axId val="25862010"/>
      </c:scatterChart>
      <c:valAx>
        <c:axId val="10330097"/>
        <c:scaling>
          <c:orientation val="minMax"/>
          <c:max val="15"/>
          <c:min val="0"/>
        </c:scaling>
        <c:axPos val="b"/>
        <c:title>
          <c:tx>
            <c:rich>
              <a:bodyPr vert="horz" rot="0" anchor="ctr"/>
              <a:lstStyle/>
              <a:p>
                <a:pPr algn="ctr">
                  <a:defRPr/>
                </a:pPr>
                <a:r>
                  <a:rPr lang="en-US" cap="none" sz="1075" b="1" i="0" u="none" baseline="0">
                    <a:latin typeface="Arial"/>
                    <a:ea typeface="Arial"/>
                    <a:cs typeface="Arial"/>
                  </a:rPr>
                  <a:t>
en secondes</a:t>
                </a:r>
              </a:p>
            </c:rich>
          </c:tx>
          <c:layout>
            <c:manualLayout>
              <c:xMode val="factor"/>
              <c:yMode val="factor"/>
              <c:x val="0.02825"/>
              <c:y val="0.1035"/>
            </c:manualLayout>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25862010"/>
        <c:crosses val="autoZero"/>
        <c:crossBetween val="midCat"/>
        <c:dispUnits/>
      </c:valAx>
      <c:valAx>
        <c:axId val="25862010"/>
        <c:scaling>
          <c:orientation val="minMax"/>
          <c:min val="0"/>
        </c:scaling>
        <c:axPos val="l"/>
        <c:title>
          <c:tx>
            <c:rich>
              <a:bodyPr vert="horz" rot="0" anchor="ctr"/>
              <a:lstStyle/>
              <a:p>
                <a:pPr algn="ctr">
                  <a:defRPr/>
                </a:pPr>
                <a:r>
                  <a:rPr lang="en-US" cap="none" sz="1050" b="1" i="0" u="none" baseline="0">
                    <a:latin typeface="Arial"/>
                    <a:ea typeface="Arial"/>
                    <a:cs typeface="Arial"/>
                  </a:rPr>
                  <a:t>hauteur en mètres</a:t>
                </a:r>
              </a:p>
            </c:rich>
          </c:tx>
          <c:layout>
            <c:manualLayout>
              <c:xMode val="factor"/>
              <c:yMode val="factor"/>
              <c:x val="0.04575"/>
              <c:y val="0.1265"/>
            </c:manualLayout>
          </c:layout>
          <c:overlay val="0"/>
          <c:spPr>
            <a:noFill/>
            <a:ln>
              <a:noFill/>
            </a:ln>
          </c:spPr>
        </c:title>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10330097"/>
        <c:crosses val="autoZero"/>
        <c:crossBetween val="midCat"/>
        <c:dispUnits/>
        <c:majorUnit val="10"/>
      </c:valAx>
      <c:spPr>
        <a:solidFill>
          <a:srgbClr val="C0C0C0"/>
        </a:solidFill>
        <a:ln w="12700">
          <a:solidFill>
            <a:srgbClr val="808080"/>
          </a:solidFill>
        </a:ln>
      </c:spPr>
    </c:plotArea>
    <c:legend>
      <c:legendPos val="r"/>
      <c:layout>
        <c:manualLayout>
          <c:xMode val="edge"/>
          <c:yMode val="edge"/>
          <c:x val="0.76175"/>
          <c:y val="0.1335"/>
          <c:w val="0.201"/>
          <c:h val="0.17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a:ea typeface="Arial"/>
                <a:cs typeface="Arial"/>
              </a:rPr>
              <a:t>Détail Ejection Eau &amp; Air</a:t>
            </a:r>
          </a:p>
        </c:rich>
      </c:tx>
      <c:layout>
        <c:manualLayout>
          <c:xMode val="factor"/>
          <c:yMode val="factor"/>
          <c:x val="0.006"/>
          <c:y val="-0.01975"/>
        </c:manualLayout>
      </c:layout>
      <c:spPr>
        <a:noFill/>
        <a:ln>
          <a:noFill/>
        </a:ln>
      </c:spPr>
    </c:title>
    <c:plotArea>
      <c:layout>
        <c:manualLayout>
          <c:xMode val="edge"/>
          <c:yMode val="edge"/>
          <c:x val="0"/>
          <c:y val="0.04375"/>
          <c:w val="1"/>
          <c:h val="0.9225"/>
        </c:manualLayout>
      </c:layout>
      <c:scatterChart>
        <c:scatterStyle val="lineMarker"/>
        <c:varyColors val="0"/>
        <c:ser>
          <c:idx val="1"/>
          <c:order val="0"/>
          <c:tx>
            <c:v>Poussée eau</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'Matrice de calcul'!$D$5:$D$34</c:f>
              <c:numCache>
                <c:ptCount val="30"/>
                <c:pt idx="0">
                  <c:v>0</c:v>
                </c:pt>
                <c:pt idx="1">
                  <c:v>0.012240089000270838</c:v>
                </c:pt>
                <c:pt idx="2">
                  <c:v>0.024569632522448946</c:v>
                </c:pt>
                <c:pt idx="3">
                  <c:v>0.036987986194301783</c:v>
                </c:pt>
                <c:pt idx="4">
                  <c:v>0.04949451937132517</c:v>
                </c:pt>
                <c:pt idx="5">
                  <c:v>0.06208861465612248</c:v>
                </c:pt>
                <c:pt idx="6">
                  <c:v>0.07476966744102509</c:v>
                </c:pt>
                <c:pt idx="7">
                  <c:v>0.08753708547250462</c:v>
                </c:pt>
                <c:pt idx="8">
                  <c:v>0.10039028843608688</c:v>
                </c:pt>
                <c:pt idx="9">
                  <c:v>0.11332870756053537</c:v>
                </c:pt>
                <c:pt idx="10">
                  <c:v>0.1263517852401573</c:v>
                </c:pt>
                <c:pt idx="11">
                  <c:v>0.13945897467419058</c:v>
                </c:pt>
                <c:pt idx="12">
                  <c:v>0.15264973952229915</c:v>
                </c:pt>
                <c:pt idx="13">
                  <c:v>0.16592355357523475</c:v>
                </c:pt>
                <c:pt idx="14">
                  <c:v>0.17927990043985215</c:v>
                </c:pt>
                <c:pt idx="15">
                  <c:v>0.19271827323765311</c:v>
                </c:pt>
                <c:pt idx="16">
                  <c:v>0.20623817431614966</c:v>
                </c:pt>
                <c:pt idx="17">
                  <c:v>0.2198391149723225</c:v>
                </c:pt>
                <c:pt idx="18">
                  <c:v>0.2335206151875598</c:v>
                </c:pt>
                <c:pt idx="19">
                  <c:v>0.2472822033734498</c:v>
                </c:pt>
                <c:pt idx="20">
                  <c:v>0.26112341612788004</c:v>
                </c:pt>
                <c:pt idx="21">
                  <c:v>0.27504379800088946</c:v>
                </c:pt>
                <c:pt idx="22">
                  <c:v>0.28904290126980875</c:v>
                </c:pt>
                <c:pt idx="23">
                  <c:v>0.3031202857231818</c:v>
                </c:pt>
                <c:pt idx="24">
                  <c:v>0.3172755184530712</c:v>
                </c:pt>
                <c:pt idx="25">
                  <c:v>0.33150817365530827</c:v>
                </c:pt>
                <c:pt idx="26">
                  <c:v>0.345817832437303</c:v>
                </c:pt>
                <c:pt idx="27">
                  <c:v>0.36020408263307374</c:v>
                </c:pt>
                <c:pt idx="28">
                  <c:v>0.37466651862511074</c:v>
                </c:pt>
                <c:pt idx="29">
                  <c:v>0.389204741172797</c:v>
                </c:pt>
              </c:numCache>
            </c:numRef>
          </c:xVal>
          <c:yVal>
            <c:numRef>
              <c:f>'Matrice de calcul'!$L$5:$L$34</c:f>
              <c:numCache>
                <c:ptCount val="30"/>
                <c:pt idx="0">
                  <c:v>0</c:v>
                </c:pt>
                <c:pt idx="1">
                  <c:v>0.03709382611937392</c:v>
                </c:pt>
                <c:pt idx="2">
                  <c:v>0.0800966255145644</c:v>
                </c:pt>
                <c:pt idx="3">
                  <c:v>0.12918955195367987</c:v>
                </c:pt>
                <c:pt idx="4">
                  <c:v>0.18456412971694755</c:v>
                </c:pt>
                <c:pt idx="5">
                  <c:v>0.24642330155950748</c:v>
                </c:pt>
                <c:pt idx="6">
                  <c:v>0.314982611667205</c:v>
                </c:pt>
                <c:pt idx="7">
                  <c:v>0.3904715469327452</c:v>
                </c:pt>
                <c:pt idx="8">
                  <c:v>0.47313506488880264</c:v>
                </c:pt>
                <c:pt idx="9">
                  <c:v>0.5632353429390305</c:v>
                </c:pt>
                <c:pt idx="10">
                  <c:v>0.6610537915337731</c:v>
                </c:pt>
                <c:pt idx="11">
                  <c:v>0.7668933841957695</c:v>
                </c:pt>
                <c:pt idx="12">
                  <c:v>0.8810813705704933</c:v>
                </c:pt>
                <c:pt idx="13">
                  <c:v>1.0039724560139809</c:v>
                </c:pt>
                <c:pt idx="14">
                  <c:v>1.1359525541353996</c:v>
                </c:pt>
                <c:pt idx="15">
                  <c:v>1.2774432493259227</c:v>
                </c:pt>
                <c:pt idx="16">
                  <c:v>1.428907147757692</c:v>
                </c:pt>
                <c:pt idx="17">
                  <c:v>1.5908543522547494</c:v>
                </c:pt>
                <c:pt idx="18">
                  <c:v>1.763850375811548</c:v>
                </c:pt>
                <c:pt idx="19">
                  <c:v>1.9485259211212618</c:v>
                </c:pt>
                <c:pt idx="20">
                  <c:v>2.145589116222753</c:v>
                </c:pt>
                <c:pt idx="21">
                  <c:v>2.3558410366388376</c:v>
                </c:pt>
                <c:pt idx="22">
                  <c:v>2.580195707584591</c:v>
                </c:pt>
                <c:pt idx="23">
                  <c:v>2.819706343790021</c:v>
                </c:pt>
                <c:pt idx="24">
                  <c:v>3.0756004873789147</c:v>
                </c:pt>
                <c:pt idx="25">
                  <c:v>3.349328201631133</c:v>
                </c:pt>
                <c:pt idx="26">
                  <c:v>3.642630065986248</c:v>
                </c:pt>
                <c:pt idx="27">
                  <c:v>3.957636411697998</c:v>
                </c:pt>
                <c:pt idx="28">
                  <c:v>4.29701826552395</c:v>
                </c:pt>
                <c:pt idx="29">
                  <c:v>4.664229123390743</c:v>
                </c:pt>
              </c:numCache>
            </c:numRef>
          </c:yVal>
          <c:smooth val="1"/>
        </c:ser>
        <c:ser>
          <c:idx val="2"/>
          <c:order val="1"/>
          <c:tx>
            <c:v>Poussée air</c:v>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xVal>
            <c:numRef>
              <c:f>'Matrice de calcul'!$D$35:$D$54</c:f>
              <c:numCache>
                <c:ptCount val="20"/>
                <c:pt idx="0">
                  <c:v>0.389204741172797</c:v>
                </c:pt>
                <c:pt idx="1">
                  <c:v>0.3921953509834328</c:v>
                </c:pt>
                <c:pt idx="2">
                  <c:v>0.39535567210556377</c:v>
                </c:pt>
                <c:pt idx="3">
                  <c:v>0.39869603944797777</c:v>
                </c:pt>
                <c:pt idx="4">
                  <c:v>0.40222867759692643</c:v>
                </c:pt>
                <c:pt idx="5">
                  <c:v>0.40596810858201476</c:v>
                </c:pt>
                <c:pt idx="6">
                  <c:v>0.4099316986950561</c:v>
                </c:pt>
                <c:pt idx="7">
                  <c:v>0.414140402988317</c:v>
                </c:pt>
                <c:pt idx="8">
                  <c:v>0.41861979889388606</c:v>
                </c:pt>
                <c:pt idx="9">
                  <c:v>0.4234015561163704</c:v>
                </c:pt>
                <c:pt idx="10">
                  <c:v>0.4285255886802282</c:v>
                </c:pt>
                <c:pt idx="11">
                  <c:v>0.43404331893371406</c:v>
                </c:pt>
                <c:pt idx="12">
                  <c:v>0.4400228469279196</c:v>
                </c:pt>
                <c:pt idx="13">
                  <c:v>0.4465575915746567</c:v>
                </c:pt>
                <c:pt idx="14">
                  <c:v>0.4537817698223118</c:v>
                </c:pt>
                <c:pt idx="15">
                  <c:v>0.4619007975972148</c:v>
                </c:pt>
                <c:pt idx="16">
                  <c:v>0.47125923773982875</c:v>
                </c:pt>
                <c:pt idx="17">
                  <c:v>0.4825259689843271</c:v>
                </c:pt>
                <c:pt idx="18">
                  <c:v>0.4974176952196576</c:v>
                </c:pt>
                <c:pt idx="19">
                  <c:v>0.5336745361805422</c:v>
                </c:pt>
              </c:numCache>
            </c:numRef>
          </c:xVal>
          <c:yVal>
            <c:numRef>
              <c:f>'Matrice de calcul'!$L$35:$L$54</c:f>
              <c:numCache>
                <c:ptCount val="20"/>
                <c:pt idx="0">
                  <c:v>4.664229123390743</c:v>
                </c:pt>
                <c:pt idx="1">
                  <c:v>4.740728614116617</c:v>
                </c:pt>
                <c:pt idx="2">
                  <c:v>4.822510442429598</c:v>
                </c:pt>
                <c:pt idx="3">
                  <c:v>4.90986900427434</c:v>
                </c:pt>
                <c:pt idx="4">
                  <c:v>5.003146407425394</c:v>
                </c:pt>
                <c:pt idx="5">
                  <c:v>5.102743413875493</c:v>
                </c:pt>
                <c:pt idx="6">
                  <c:v>5.2091339959950815</c:v>
                </c:pt>
                <c:pt idx="7">
                  <c:v>5.322885052407415</c:v>
                </c:pt>
                <c:pt idx="8">
                  <c:v>5.444683688359109</c:v>
                </c:pt>
                <c:pt idx="9">
                  <c:v>5.575375924644719</c:v>
                </c:pt>
                <c:pt idx="10">
                  <c:v>5.7160232856998885</c:v>
                </c:pt>
                <c:pt idx="11">
                  <c:v>5.867988535146434</c:v>
                </c:pt>
                <c:pt idx="12">
                  <c:v>6.033071348414594</c:v>
                </c:pt>
                <c:pt idx="13">
                  <c:v>6.21373494302172</c:v>
                </c:pt>
                <c:pt idx="14">
                  <c:v>6.413511764639539</c:v>
                </c:pt>
                <c:pt idx="15">
                  <c:v>6.637799627316729</c:v>
                </c:pt>
                <c:pt idx="16">
                  <c:v>6.895639403249469</c:v>
                </c:pt>
                <c:pt idx="17">
                  <c:v>7.2045530135341105</c:v>
                </c:pt>
                <c:pt idx="18">
                  <c:v>7.609406439516523</c:v>
                </c:pt>
                <c:pt idx="19">
                  <c:v>8.570112286060278</c:v>
                </c:pt>
              </c:numCache>
            </c:numRef>
          </c:yVal>
          <c:smooth val="1"/>
        </c:ser>
        <c:axId val="31431499"/>
        <c:axId val="14448036"/>
      </c:scatterChart>
      <c:scatterChart>
        <c:scatterStyle val="lineMarker"/>
        <c:varyColors val="0"/>
        <c:ser>
          <c:idx val="0"/>
          <c:order val="2"/>
          <c:tx>
            <c:v>vitesse eau</c:v>
          </c:tx>
          <c:extLst>
            <c:ext xmlns:c14="http://schemas.microsoft.com/office/drawing/2007/8/2/chart" uri="{6F2FDCE9-48DA-4B69-8628-5D25D57E5C99}">
              <c14:invertSolidFillFmt>
                <c14:spPr>
                  <a:solidFill>
                    <a:srgbClr val="000000"/>
                  </a:solidFill>
                </c14:spPr>
              </c14:invertSolidFillFmt>
            </c:ext>
          </c:extLst>
          <c:xVal>
            <c:numRef>
              <c:f>'Matrice de calcul'!$D$5:$D$34</c:f>
              <c:numCache>
                <c:ptCount val="30"/>
                <c:pt idx="0">
                  <c:v>0</c:v>
                </c:pt>
                <c:pt idx="1">
                  <c:v>0.012240089000270838</c:v>
                </c:pt>
                <c:pt idx="2">
                  <c:v>0.024569632522448946</c:v>
                </c:pt>
                <c:pt idx="3">
                  <c:v>0.036987986194301783</c:v>
                </c:pt>
                <c:pt idx="4">
                  <c:v>0.04949451937132517</c:v>
                </c:pt>
                <c:pt idx="5">
                  <c:v>0.06208861465612248</c:v>
                </c:pt>
                <c:pt idx="6">
                  <c:v>0.07476966744102509</c:v>
                </c:pt>
                <c:pt idx="7">
                  <c:v>0.08753708547250462</c:v>
                </c:pt>
                <c:pt idx="8">
                  <c:v>0.10039028843608688</c:v>
                </c:pt>
                <c:pt idx="9">
                  <c:v>0.11332870756053537</c:v>
                </c:pt>
                <c:pt idx="10">
                  <c:v>0.1263517852401573</c:v>
                </c:pt>
                <c:pt idx="11">
                  <c:v>0.13945897467419058</c:v>
                </c:pt>
                <c:pt idx="12">
                  <c:v>0.15264973952229915</c:v>
                </c:pt>
                <c:pt idx="13">
                  <c:v>0.16592355357523475</c:v>
                </c:pt>
                <c:pt idx="14">
                  <c:v>0.17927990043985215</c:v>
                </c:pt>
                <c:pt idx="15">
                  <c:v>0.19271827323765311</c:v>
                </c:pt>
                <c:pt idx="16">
                  <c:v>0.20623817431614966</c:v>
                </c:pt>
                <c:pt idx="17">
                  <c:v>0.2198391149723225</c:v>
                </c:pt>
                <c:pt idx="18">
                  <c:v>0.2335206151875598</c:v>
                </c:pt>
                <c:pt idx="19">
                  <c:v>0.2472822033734498</c:v>
                </c:pt>
                <c:pt idx="20">
                  <c:v>0.26112341612788004</c:v>
                </c:pt>
                <c:pt idx="21">
                  <c:v>0.27504379800088946</c:v>
                </c:pt>
                <c:pt idx="22">
                  <c:v>0.28904290126980875</c:v>
                </c:pt>
                <c:pt idx="23">
                  <c:v>0.3031202857231818</c:v>
                </c:pt>
                <c:pt idx="24">
                  <c:v>0.3172755184530712</c:v>
                </c:pt>
                <c:pt idx="25">
                  <c:v>0.33150817365530827</c:v>
                </c:pt>
                <c:pt idx="26">
                  <c:v>0.345817832437303</c:v>
                </c:pt>
                <c:pt idx="27">
                  <c:v>0.36020408263307374</c:v>
                </c:pt>
                <c:pt idx="28">
                  <c:v>0.37466651862511074</c:v>
                </c:pt>
                <c:pt idx="29">
                  <c:v>0.389204741172797</c:v>
                </c:pt>
              </c:numCache>
            </c:numRef>
          </c:xVal>
          <c:yVal>
            <c:numRef>
              <c:f>'Matrice de calcul'!$M$5:$M$34</c:f>
              <c:numCache>
                <c:ptCount val="30"/>
                <c:pt idx="0">
                  <c:v>9.292268782211892</c:v>
                </c:pt>
                <c:pt idx="1">
                  <c:v>10.911689638640608</c:v>
                </c:pt>
                <c:pt idx="2">
                  <c:v>12.558291984567882</c:v>
                </c:pt>
                <c:pt idx="3">
                  <c:v>14.234470301810942</c:v>
                </c:pt>
                <c:pt idx="4">
                  <c:v>15.942821738472526</c:v>
                </c:pt>
                <c:pt idx="5">
                  <c:v>17.68617325871206</c:v>
                </c:pt>
                <c:pt idx="6">
                  <c:v>19.467613276339456</c:v>
                </c:pt>
                <c:pt idx="7">
                  <c:v>21.290528707313126</c:v>
                </c:pt>
                <c:pt idx="8">
                  <c:v>23.15864861228679</c:v>
                </c:pt>
                <c:pt idx="9">
                  <c:v>25.076095906571148</c:v>
                </c:pt>
                <c:pt idx="10">
                  <c:v>27.04744901606068</c:v>
                </c:pt>
                <c:pt idx="11">
                  <c:v>29.077815888519545</c:v>
                </c:pt>
                <c:pt idx="12">
                  <c:v>31.17292347940442</c:v>
                </c:pt>
                <c:pt idx="13">
                  <c:v>33.33922679112274</c:v>
                </c:pt>
                <c:pt idx="14">
                  <c:v>35.58404285805599</c:v>
                </c:pt>
                <c:pt idx="15">
                  <c:v>37.91571689075206</c:v>
                </c:pt>
                <c:pt idx="16">
                  <c:v>40.3438303537762</c:v>
                </c:pt>
                <c:pt idx="17">
                  <c:v>42.87946440972445</c:v>
                </c:pt>
                <c:pt idx="18">
                  <c:v>45.53553747630067</c:v>
                </c:pt>
                <c:pt idx="19">
                  <c:v>48.32724351004079</c:v>
                </c:pt>
                <c:pt idx="20">
                  <c:v>51.272629519028875</c:v>
                </c:pt>
                <c:pt idx="21">
                  <c:v>54.39336919387383</c:v>
                </c:pt>
                <c:pt idx="22">
                  <c:v>57.71581872874103</c:v>
                </c:pt>
                <c:pt idx="23">
                  <c:v>61.27248859416504</c:v>
                </c:pt>
                <c:pt idx="24">
                  <c:v>65.10414559438077</c:v>
                </c:pt>
                <c:pt idx="25">
                  <c:v>69.26290097061877</c:v>
                </c:pt>
                <c:pt idx="26">
                  <c:v>73.81689985033178</c:v>
                </c:pt>
                <c:pt idx="27">
                  <c:v>78.85772923470297</c:v>
                </c:pt>
                <c:pt idx="28">
                  <c:v>84.51269508390591</c:v>
                </c:pt>
                <c:pt idx="29">
                  <c:v>90.9664161356653</c:v>
                </c:pt>
              </c:numCache>
            </c:numRef>
          </c:yVal>
          <c:smooth val="0"/>
        </c:ser>
        <c:ser>
          <c:idx val="3"/>
          <c:order val="3"/>
          <c:tx>
            <c:v>vitesse air</c:v>
          </c:tx>
          <c:extLst>
            <c:ext xmlns:c14="http://schemas.microsoft.com/office/drawing/2007/8/2/chart" uri="{6F2FDCE9-48DA-4B69-8628-5D25D57E5C99}">
              <c14:invertSolidFillFmt>
                <c14:spPr>
                  <a:solidFill>
                    <a:srgbClr val="000000"/>
                  </a:solidFill>
                </c14:spPr>
              </c14:invertSolidFillFmt>
            </c:ext>
          </c:extLst>
          <c:xVal>
            <c:numRef>
              <c:f>'Matrice de calcul'!$D$35:$D$54</c:f>
              <c:numCache>
                <c:ptCount val="20"/>
                <c:pt idx="0">
                  <c:v>0.389204741172797</c:v>
                </c:pt>
                <c:pt idx="1">
                  <c:v>0.3921953509834328</c:v>
                </c:pt>
                <c:pt idx="2">
                  <c:v>0.39535567210556377</c:v>
                </c:pt>
                <c:pt idx="3">
                  <c:v>0.39869603944797777</c:v>
                </c:pt>
                <c:pt idx="4">
                  <c:v>0.40222867759692643</c:v>
                </c:pt>
                <c:pt idx="5">
                  <c:v>0.40596810858201476</c:v>
                </c:pt>
                <c:pt idx="6">
                  <c:v>0.4099316986950561</c:v>
                </c:pt>
                <c:pt idx="7">
                  <c:v>0.414140402988317</c:v>
                </c:pt>
                <c:pt idx="8">
                  <c:v>0.41861979889388606</c:v>
                </c:pt>
                <c:pt idx="9">
                  <c:v>0.4234015561163704</c:v>
                </c:pt>
                <c:pt idx="10">
                  <c:v>0.4285255886802282</c:v>
                </c:pt>
                <c:pt idx="11">
                  <c:v>0.43404331893371406</c:v>
                </c:pt>
                <c:pt idx="12">
                  <c:v>0.4400228469279196</c:v>
                </c:pt>
                <c:pt idx="13">
                  <c:v>0.4465575915746567</c:v>
                </c:pt>
                <c:pt idx="14">
                  <c:v>0.4537817698223118</c:v>
                </c:pt>
                <c:pt idx="15">
                  <c:v>0.4619007975972148</c:v>
                </c:pt>
                <c:pt idx="16">
                  <c:v>0.47125923773982875</c:v>
                </c:pt>
                <c:pt idx="17">
                  <c:v>0.4825259689843271</c:v>
                </c:pt>
                <c:pt idx="18">
                  <c:v>0.4974176952196576</c:v>
                </c:pt>
                <c:pt idx="19">
                  <c:v>0.5336745361805422</c:v>
                </c:pt>
              </c:numCache>
            </c:numRef>
          </c:xVal>
          <c:yVal>
            <c:numRef>
              <c:f>'Matrice de calcul'!$M$35:$M$54</c:f>
              <c:numCache>
                <c:ptCount val="20"/>
                <c:pt idx="0">
                  <c:v>90.9664161356653</c:v>
                </c:pt>
                <c:pt idx="1">
                  <c:v>92.12469834922429</c:v>
                </c:pt>
                <c:pt idx="2">
                  <c:v>93.1972964042464</c:v>
                </c:pt>
                <c:pt idx="3">
                  <c:v>94.18666138567622</c:v>
                </c:pt>
                <c:pt idx="4">
                  <c:v>95.09461270871508</c:v>
                </c:pt>
                <c:pt idx="5">
                  <c:v>95.92236418207668</c:v>
                </c:pt>
                <c:pt idx="6">
                  <c:v>96.67052471034485</c:v>
                </c:pt>
                <c:pt idx="7">
                  <c:v>97.33907120060435</c:v>
                </c:pt>
                <c:pt idx="8">
                  <c:v>97.92728772110664</c:v>
                </c:pt>
                <c:pt idx="9">
                  <c:v>98.43365971658017</c:v>
                </c:pt>
                <c:pt idx="10">
                  <c:v>98.85570340327493</c:v>
                </c:pt>
                <c:pt idx="11">
                  <c:v>99.18969487261066</c:v>
                </c:pt>
                <c:pt idx="12">
                  <c:v>99.43023327230581</c:v>
                </c:pt>
                <c:pt idx="13">
                  <c:v>99.56950933310289</c:v>
                </c:pt>
                <c:pt idx="14">
                  <c:v>99.59600559947015</c:v>
                </c:pt>
                <c:pt idx="15">
                  <c:v>99.49197999973565</c:v>
                </c:pt>
                <c:pt idx="16">
                  <c:v>99.22794565683397</c:v>
                </c:pt>
                <c:pt idx="17">
                  <c:v>98.7479633733618</c:v>
                </c:pt>
                <c:pt idx="18">
                  <c:v>97.91377758794792</c:v>
                </c:pt>
                <c:pt idx="19">
                  <c:v>95.43253638340444</c:v>
                </c:pt>
              </c:numCache>
            </c:numRef>
          </c:yVal>
          <c:smooth val="0"/>
        </c:ser>
        <c:axId val="62923461"/>
        <c:axId val="29440238"/>
      </c:scatterChart>
      <c:valAx>
        <c:axId val="31431499"/>
        <c:scaling>
          <c:orientation val="minMax"/>
          <c:min val="0"/>
        </c:scaling>
        <c:axPos val="b"/>
        <c:title>
          <c:tx>
            <c:rich>
              <a:bodyPr vert="horz" rot="0" anchor="ctr"/>
              <a:lstStyle/>
              <a:p>
                <a:pPr algn="ctr">
                  <a:defRPr/>
                </a:pPr>
                <a:r>
                  <a:rPr lang="en-US" cap="none" sz="1200" b="1" i="0" u="none" baseline="0">
                    <a:latin typeface="Arial"/>
                    <a:ea typeface="Arial"/>
                    <a:cs typeface="Arial"/>
                  </a:rPr>
                  <a:t>secondes</a:t>
                </a:r>
              </a:p>
            </c:rich>
          </c:tx>
          <c:layout>
            <c:manualLayout>
              <c:xMode val="factor"/>
              <c:yMode val="factor"/>
              <c:x val="0.00125"/>
              <c:y val="0.11325"/>
            </c:manualLayout>
          </c:layout>
          <c:overlay val="0"/>
          <c:spPr>
            <a:noFill/>
            <a:ln>
              <a:noFill/>
            </a:ln>
          </c:spPr>
        </c:title>
        <c:majorGridlines/>
        <c:delete val="0"/>
        <c:numFmt formatCode="0.00" sourceLinked="0"/>
        <c:majorTickMark val="cross"/>
        <c:minorTickMark val="cross"/>
        <c:tickLblPos val="low"/>
        <c:txPr>
          <a:bodyPr vert="horz" rot="5400000"/>
          <a:lstStyle/>
          <a:p>
            <a:pPr>
              <a:defRPr lang="en-US" cap="none" sz="800" b="0" i="0" u="none" baseline="0"/>
            </a:pPr>
          </a:p>
        </c:txPr>
        <c:crossAx val="14448036"/>
        <c:crosses val="autoZero"/>
        <c:crossBetween val="midCat"/>
        <c:dispUnits/>
        <c:majorUnit val="0.1"/>
        <c:minorUnit val="0.01"/>
      </c:valAx>
      <c:valAx>
        <c:axId val="14448036"/>
        <c:scaling>
          <c:orientation val="minMax"/>
          <c:min val="0"/>
        </c:scaling>
        <c:axPos val="l"/>
        <c:title>
          <c:tx>
            <c:rich>
              <a:bodyPr vert="horz" rot="-60000" anchor="ctr"/>
              <a:lstStyle/>
              <a:p>
                <a:pPr algn="ctr">
                  <a:defRPr/>
                </a:pPr>
                <a:r>
                  <a:rPr lang="en-US" cap="none" sz="1125" b="1" i="0" u="none" baseline="0">
                    <a:latin typeface="Arial"/>
                    <a:ea typeface="Arial"/>
                    <a:cs typeface="Arial"/>
                  </a:rPr>
                  <a:t>hauteur en mètres</a:t>
                </a:r>
              </a:p>
            </c:rich>
          </c:tx>
          <c:layout>
            <c:manualLayout>
              <c:xMode val="factor"/>
              <c:yMode val="factor"/>
              <c:x val="0.04175"/>
              <c:y val="0.134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31431499"/>
        <c:crosses val="autoZero"/>
        <c:crossBetween val="midCat"/>
        <c:dispUnits/>
        <c:majorUnit val="1"/>
        <c:minorUnit val="1"/>
      </c:valAx>
      <c:valAx>
        <c:axId val="62923461"/>
        <c:scaling>
          <c:orientation val="minMax"/>
        </c:scaling>
        <c:axPos val="b"/>
        <c:delete val="1"/>
        <c:majorTickMark val="in"/>
        <c:minorTickMark val="none"/>
        <c:tickLblPos val="nextTo"/>
        <c:crossAx val="29440238"/>
        <c:crosses val="max"/>
        <c:crossBetween val="midCat"/>
        <c:dispUnits/>
      </c:valAx>
      <c:valAx>
        <c:axId val="29440238"/>
        <c:scaling>
          <c:orientation val="minMax"/>
        </c:scaling>
        <c:axPos val="l"/>
        <c:title>
          <c:tx>
            <c:rich>
              <a:bodyPr vert="horz" rot="60000" anchor="ctr"/>
              <a:lstStyle/>
              <a:p>
                <a:pPr algn="ctr">
                  <a:defRPr/>
                </a:pPr>
                <a:r>
                  <a:rPr lang="en-US" cap="none" sz="1200" b="1" i="0" u="none" baseline="0">
                    <a:latin typeface="Arial"/>
                    <a:ea typeface="Arial"/>
                    <a:cs typeface="Arial"/>
                  </a:rPr>
                  <a:t>Km/h</a:t>
                </a:r>
              </a:p>
            </c:rich>
          </c:tx>
          <c:layout>
            <c:manualLayout>
              <c:xMode val="factor"/>
              <c:yMode val="factor"/>
              <c:x val="0.0255"/>
              <c:y val="0.13375"/>
            </c:manualLayout>
          </c:layout>
          <c:overlay val="0"/>
          <c:spPr>
            <a:noFill/>
            <a:ln>
              <a:noFill/>
            </a:ln>
          </c:spPr>
        </c:title>
        <c:delete val="0"/>
        <c:numFmt formatCode="0" sourceLinked="0"/>
        <c:majorTickMark val="in"/>
        <c:minorTickMark val="none"/>
        <c:tickLblPos val="nextTo"/>
        <c:crossAx val="62923461"/>
        <c:crosses val="max"/>
        <c:crossBetween val="midCat"/>
        <c:dispUnits/>
      </c:valAx>
      <c:spPr>
        <a:solidFill>
          <a:srgbClr val="C0C0C0"/>
        </a:solidFill>
        <a:ln w="12700">
          <a:solidFill>
            <a:srgbClr val="808080"/>
          </a:solidFill>
        </a:ln>
      </c:spPr>
    </c:plotArea>
    <c:legend>
      <c:legendPos val="r"/>
      <c:layout>
        <c:manualLayout>
          <c:xMode val="edge"/>
          <c:yMode val="edge"/>
          <c:x val="0.2825"/>
          <c:y val="0.0715"/>
          <c:w val="0.20625"/>
          <c:h val="0.08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Incidence pression sur l'altitude</a:t>
            </a:r>
          </a:p>
        </c:rich>
      </c:tx>
      <c:layout/>
      <c:spPr>
        <a:noFill/>
        <a:ln>
          <a:noFill/>
        </a:ln>
      </c:spPr>
    </c:title>
    <c:plotArea>
      <c:layout>
        <c:manualLayout>
          <c:xMode val="edge"/>
          <c:yMode val="edge"/>
          <c:x val="0.02525"/>
          <c:y val="0.17625"/>
          <c:w val="0.89425"/>
          <c:h val="0.8055"/>
        </c:manualLayout>
      </c:layout>
      <c:lineChart>
        <c:grouping val="standard"/>
        <c:varyColors val="0"/>
        <c:ser>
          <c:idx val="1"/>
          <c:order val="0"/>
          <c:tx>
            <c:strRef>
              <c:f>Feuil1!$B$1</c:f>
              <c:strCache>
                <c:ptCount val="1"/>
                <c:pt idx="0">
                  <c:v>hauteur</c:v>
                </c:pt>
              </c:strCache>
            </c:strRef>
          </c:tx>
          <c:extLst>
            <c:ext xmlns:c14="http://schemas.microsoft.com/office/drawing/2007/8/2/chart" uri="{6F2FDCE9-48DA-4B69-8628-5D25D57E5C99}">
              <c14:invertSolidFillFmt>
                <c14:spPr>
                  <a:solidFill>
                    <a:srgbClr val="000000"/>
                  </a:solidFill>
                </c14:spPr>
              </c14:invertSolidFillFmt>
            </c:ext>
          </c:extLst>
          <c:trendline>
            <c:trendlineType val="linear"/>
            <c:dispEq val="0"/>
            <c:dispRSqr val="0"/>
          </c:trendline>
          <c:val>
            <c:numRef>
              <c:f>Feuil1!$B$2:$B$13</c:f>
              <c:numCache/>
            </c:numRef>
          </c:val>
          <c:smooth val="0"/>
        </c:ser>
        <c:marker val="1"/>
        <c:axId val="63635551"/>
        <c:axId val="35849048"/>
      </c:lineChart>
      <c:catAx>
        <c:axId val="63635551"/>
        <c:scaling>
          <c:orientation val="minMax"/>
        </c:scaling>
        <c:axPos val="b"/>
        <c:delete val="0"/>
        <c:numFmt formatCode="General" sourceLinked="1"/>
        <c:majorTickMark val="out"/>
        <c:minorTickMark val="none"/>
        <c:tickLblPos val="nextTo"/>
        <c:crossAx val="35849048"/>
        <c:crosses val="autoZero"/>
        <c:auto val="1"/>
        <c:lblOffset val="100"/>
        <c:noMultiLvlLbl val="0"/>
      </c:catAx>
      <c:valAx>
        <c:axId val="35849048"/>
        <c:scaling>
          <c:orientation val="minMax"/>
        </c:scaling>
        <c:axPos val="l"/>
        <c:majorGridlines/>
        <c:delete val="0"/>
        <c:numFmt formatCode="General" sourceLinked="1"/>
        <c:majorTickMark val="out"/>
        <c:minorTickMark val="in"/>
        <c:tickLblPos val="nextTo"/>
        <c:crossAx val="63635551"/>
        <c:crossesAt val="1"/>
        <c:crossBetween val="between"/>
        <c:dispUnits/>
      </c:valAx>
      <c:spPr>
        <a:solidFill>
          <a:srgbClr val="C0C0C0"/>
        </a:solidFill>
        <a:ln w="12700">
          <a:solidFill>
            <a:srgbClr val="808080"/>
          </a:solidFill>
        </a:ln>
      </c:spPr>
    </c:plotArea>
    <c:legend>
      <c:legendPos val="r"/>
      <c:layout>
        <c:manualLayout>
          <c:xMode val="edge"/>
          <c:yMode val="edge"/>
          <c:x val="0.6835"/>
          <c:y val="0.113"/>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714375</xdr:colOff>
      <xdr:row>147</xdr:row>
      <xdr:rowOff>28575</xdr:rowOff>
    </xdr:from>
    <xdr:to>
      <xdr:col>8</xdr:col>
      <xdr:colOff>123825</xdr:colOff>
      <xdr:row>147</xdr:row>
      <xdr:rowOff>28575</xdr:rowOff>
    </xdr:to>
    <xdr:sp>
      <xdr:nvSpPr>
        <xdr:cNvPr id="1" name="Line 2"/>
        <xdr:cNvSpPr>
          <a:spLocks/>
        </xdr:cNvSpPr>
      </xdr:nvSpPr>
      <xdr:spPr>
        <a:xfrm>
          <a:off x="5667375" y="25203150"/>
          <a:ext cx="439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124</xdr:row>
      <xdr:rowOff>152400</xdr:rowOff>
    </xdr:from>
    <xdr:to>
      <xdr:col>4</xdr:col>
      <xdr:colOff>695325</xdr:colOff>
      <xdr:row>147</xdr:row>
      <xdr:rowOff>19050</xdr:rowOff>
    </xdr:to>
    <xdr:sp>
      <xdr:nvSpPr>
        <xdr:cNvPr id="2" name="Line 4"/>
        <xdr:cNvSpPr>
          <a:spLocks/>
        </xdr:cNvSpPr>
      </xdr:nvSpPr>
      <xdr:spPr>
        <a:xfrm flipH="1" flipV="1">
          <a:off x="5648325" y="21602700"/>
          <a:ext cx="0" cy="3590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128</xdr:row>
      <xdr:rowOff>28575</xdr:rowOff>
    </xdr:from>
    <xdr:to>
      <xdr:col>7</xdr:col>
      <xdr:colOff>600075</xdr:colOff>
      <xdr:row>147</xdr:row>
      <xdr:rowOff>28575</xdr:rowOff>
    </xdr:to>
    <xdr:sp>
      <xdr:nvSpPr>
        <xdr:cNvPr id="3" name="AutoShape 6"/>
        <xdr:cNvSpPr>
          <a:spLocks/>
        </xdr:cNvSpPr>
      </xdr:nvSpPr>
      <xdr:spPr>
        <a:xfrm>
          <a:off x="5648325" y="22126575"/>
          <a:ext cx="3638550" cy="3076575"/>
        </a:xfrm>
        <a:custGeom>
          <a:pathLst>
            <a:path h="273" w="434">
              <a:moveTo>
                <a:pt x="0" y="272"/>
              </a:moveTo>
              <a:cubicBezTo>
                <a:pt x="30" y="199"/>
                <a:pt x="60" y="127"/>
                <a:pt x="86" y="84"/>
              </a:cubicBezTo>
              <a:cubicBezTo>
                <a:pt x="112" y="41"/>
                <a:pt x="133" y="29"/>
                <a:pt x="156" y="15"/>
              </a:cubicBezTo>
              <a:cubicBezTo>
                <a:pt x="179" y="1"/>
                <a:pt x="203" y="0"/>
                <a:pt x="223" y="0"/>
              </a:cubicBezTo>
              <a:cubicBezTo>
                <a:pt x="243" y="0"/>
                <a:pt x="264" y="9"/>
                <a:pt x="279" y="16"/>
              </a:cubicBezTo>
              <a:cubicBezTo>
                <a:pt x="294" y="23"/>
                <a:pt x="303" y="30"/>
                <a:pt x="314" y="40"/>
              </a:cubicBezTo>
              <a:cubicBezTo>
                <a:pt x="325" y="50"/>
                <a:pt x="332" y="60"/>
                <a:pt x="342" y="74"/>
              </a:cubicBezTo>
              <a:cubicBezTo>
                <a:pt x="352" y="88"/>
                <a:pt x="360" y="101"/>
                <a:pt x="371" y="122"/>
              </a:cubicBezTo>
              <a:cubicBezTo>
                <a:pt x="382" y="143"/>
                <a:pt x="395" y="175"/>
                <a:pt x="405" y="200"/>
              </a:cubicBezTo>
              <a:cubicBezTo>
                <a:pt x="415" y="225"/>
                <a:pt x="428" y="258"/>
                <a:pt x="434" y="27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1209675</xdr:colOff>
      <xdr:row>126</xdr:row>
      <xdr:rowOff>38100</xdr:rowOff>
    </xdr:from>
    <xdr:to>
      <xdr:col>5</xdr:col>
      <xdr:colOff>1828800</xdr:colOff>
      <xdr:row>129</xdr:row>
      <xdr:rowOff>0</xdr:rowOff>
    </xdr:to>
    <xdr:sp>
      <xdr:nvSpPr>
        <xdr:cNvPr id="4" name="Line 7"/>
        <xdr:cNvSpPr>
          <a:spLocks/>
        </xdr:cNvSpPr>
      </xdr:nvSpPr>
      <xdr:spPr>
        <a:xfrm flipV="1">
          <a:off x="7000875" y="21812250"/>
          <a:ext cx="619125" cy="447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129</xdr:row>
      <xdr:rowOff>38100</xdr:rowOff>
    </xdr:from>
    <xdr:to>
      <xdr:col>5</xdr:col>
      <xdr:colOff>1162050</xdr:colOff>
      <xdr:row>132</xdr:row>
      <xdr:rowOff>57150</xdr:rowOff>
    </xdr:to>
    <xdr:sp>
      <xdr:nvSpPr>
        <xdr:cNvPr id="5" name="Line 8"/>
        <xdr:cNvSpPr>
          <a:spLocks/>
        </xdr:cNvSpPr>
      </xdr:nvSpPr>
      <xdr:spPr>
        <a:xfrm rot="15982309" flipH="1" flipV="1">
          <a:off x="6248400" y="22298025"/>
          <a:ext cx="704850" cy="504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1095375</xdr:colOff>
      <xdr:row>128</xdr:row>
      <xdr:rowOff>85725</xdr:rowOff>
    </xdr:from>
    <xdr:to>
      <xdr:col>5</xdr:col>
      <xdr:colOff>1323975</xdr:colOff>
      <xdr:row>129</xdr:row>
      <xdr:rowOff>47625</xdr:rowOff>
    </xdr:to>
    <xdr:sp>
      <xdr:nvSpPr>
        <xdr:cNvPr id="6" name="AutoShape 10"/>
        <xdr:cNvSpPr>
          <a:spLocks/>
        </xdr:cNvSpPr>
      </xdr:nvSpPr>
      <xdr:spPr>
        <a:xfrm rot="19094835">
          <a:off x="6886575" y="22183725"/>
          <a:ext cx="228600" cy="123825"/>
        </a:xfrm>
        <a:prstGeom prst="notched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685800</xdr:colOff>
      <xdr:row>147</xdr:row>
      <xdr:rowOff>142875</xdr:rowOff>
    </xdr:from>
    <xdr:to>
      <xdr:col>8</xdr:col>
      <xdr:colOff>57150</xdr:colOff>
      <xdr:row>148</xdr:row>
      <xdr:rowOff>152400</xdr:rowOff>
    </xdr:to>
    <xdr:sp>
      <xdr:nvSpPr>
        <xdr:cNvPr id="7" name="TextBox 12"/>
        <xdr:cNvSpPr txBox="1">
          <a:spLocks noChangeArrowheads="1"/>
        </xdr:cNvSpPr>
      </xdr:nvSpPr>
      <xdr:spPr>
        <a:xfrm>
          <a:off x="9372600" y="25317450"/>
          <a:ext cx="61912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5</xdr:col>
      <xdr:colOff>1209675</xdr:colOff>
      <xdr:row>129</xdr:row>
      <xdr:rowOff>47625</xdr:rowOff>
    </xdr:from>
    <xdr:to>
      <xdr:col>5</xdr:col>
      <xdr:colOff>1209675</xdr:colOff>
      <xdr:row>133</xdr:row>
      <xdr:rowOff>57150</xdr:rowOff>
    </xdr:to>
    <xdr:sp>
      <xdr:nvSpPr>
        <xdr:cNvPr id="8" name="Line 13"/>
        <xdr:cNvSpPr>
          <a:spLocks/>
        </xdr:cNvSpPr>
      </xdr:nvSpPr>
      <xdr:spPr>
        <a:xfrm>
          <a:off x="7000875" y="22307550"/>
          <a:ext cx="0" cy="657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1209675</xdr:colOff>
      <xdr:row>128</xdr:row>
      <xdr:rowOff>142875</xdr:rowOff>
    </xdr:from>
    <xdr:to>
      <xdr:col>6</xdr:col>
      <xdr:colOff>114300</xdr:colOff>
      <xdr:row>128</xdr:row>
      <xdr:rowOff>142875</xdr:rowOff>
    </xdr:to>
    <xdr:sp>
      <xdr:nvSpPr>
        <xdr:cNvPr id="9" name="Line 14"/>
        <xdr:cNvSpPr>
          <a:spLocks/>
        </xdr:cNvSpPr>
      </xdr:nvSpPr>
      <xdr:spPr>
        <a:xfrm>
          <a:off x="7000875" y="222408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1590675</xdr:colOff>
      <xdr:row>127</xdr:row>
      <xdr:rowOff>66675</xdr:rowOff>
    </xdr:from>
    <xdr:to>
      <xdr:col>5</xdr:col>
      <xdr:colOff>1657350</xdr:colOff>
      <xdr:row>128</xdr:row>
      <xdr:rowOff>133350</xdr:rowOff>
    </xdr:to>
    <xdr:sp>
      <xdr:nvSpPr>
        <xdr:cNvPr id="10" name="AutoShape 15"/>
        <xdr:cNvSpPr>
          <a:spLocks/>
        </xdr:cNvSpPr>
      </xdr:nvSpPr>
      <xdr:spPr>
        <a:xfrm>
          <a:off x="7381875" y="22002750"/>
          <a:ext cx="66675" cy="228600"/>
        </a:xfrm>
        <a:custGeom>
          <a:pathLst>
            <a:path h="37" w="13">
              <a:moveTo>
                <a:pt x="0" y="0"/>
              </a:moveTo>
              <a:cubicBezTo>
                <a:pt x="4" y="6"/>
                <a:pt x="9" y="13"/>
                <a:pt x="11" y="19"/>
              </a:cubicBezTo>
              <a:cubicBezTo>
                <a:pt x="13" y="25"/>
                <a:pt x="13" y="34"/>
                <a:pt x="13" y="3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1704975</xdr:colOff>
      <xdr:row>126</xdr:row>
      <xdr:rowOff>142875</xdr:rowOff>
    </xdr:from>
    <xdr:to>
      <xdr:col>5</xdr:col>
      <xdr:colOff>1914525</xdr:colOff>
      <xdr:row>128</xdr:row>
      <xdr:rowOff>0</xdr:rowOff>
    </xdr:to>
    <xdr:sp>
      <xdr:nvSpPr>
        <xdr:cNvPr id="11" name="TextBox 16"/>
        <xdr:cNvSpPr txBox="1">
          <a:spLocks noChangeArrowheads="1"/>
        </xdr:cNvSpPr>
      </xdr:nvSpPr>
      <xdr:spPr>
        <a:xfrm>
          <a:off x="7496175" y="21917025"/>
          <a:ext cx="209550"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
</a:t>
          </a:r>
        </a:p>
      </xdr:txBody>
    </xdr:sp>
    <xdr:clientData/>
  </xdr:twoCellAnchor>
  <xdr:twoCellAnchor>
    <xdr:from>
      <xdr:col>4</xdr:col>
      <xdr:colOff>428625</xdr:colOff>
      <xdr:row>124</xdr:row>
      <xdr:rowOff>104775</xdr:rowOff>
    </xdr:from>
    <xdr:to>
      <xdr:col>4</xdr:col>
      <xdr:colOff>581025</xdr:colOff>
      <xdr:row>125</xdr:row>
      <xdr:rowOff>133350</xdr:rowOff>
    </xdr:to>
    <xdr:sp>
      <xdr:nvSpPr>
        <xdr:cNvPr id="12" name="TextBox 18"/>
        <xdr:cNvSpPr txBox="1">
          <a:spLocks noChangeArrowheads="1"/>
        </xdr:cNvSpPr>
      </xdr:nvSpPr>
      <xdr:spPr>
        <a:xfrm>
          <a:off x="5381625" y="21555075"/>
          <a:ext cx="152400"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y</a:t>
          </a:r>
        </a:p>
      </xdr:txBody>
    </xdr:sp>
    <xdr:clientData/>
  </xdr:twoCellAnchor>
  <xdr:twoCellAnchor>
    <xdr:from>
      <xdr:col>4</xdr:col>
      <xdr:colOff>561975</xdr:colOff>
      <xdr:row>147</xdr:row>
      <xdr:rowOff>85725</xdr:rowOff>
    </xdr:from>
    <xdr:to>
      <xdr:col>4</xdr:col>
      <xdr:colOff>714375</xdr:colOff>
      <xdr:row>148</xdr:row>
      <xdr:rowOff>114300</xdr:rowOff>
    </xdr:to>
    <xdr:sp>
      <xdr:nvSpPr>
        <xdr:cNvPr id="13" name="TextBox 19"/>
        <xdr:cNvSpPr txBox="1">
          <a:spLocks noChangeArrowheads="1"/>
        </xdr:cNvSpPr>
      </xdr:nvSpPr>
      <xdr:spPr>
        <a:xfrm>
          <a:off x="5514975" y="25260300"/>
          <a:ext cx="152400"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0</a:t>
          </a:r>
        </a:p>
      </xdr:txBody>
    </xdr:sp>
    <xdr:clientData/>
  </xdr:twoCellAnchor>
  <xdr:twoCellAnchor>
    <xdr:from>
      <xdr:col>5</xdr:col>
      <xdr:colOff>1790700</xdr:colOff>
      <xdr:row>124</xdr:row>
      <xdr:rowOff>123825</xdr:rowOff>
    </xdr:from>
    <xdr:to>
      <xdr:col>7</xdr:col>
      <xdr:colOff>161925</xdr:colOff>
      <xdr:row>125</xdr:row>
      <xdr:rowOff>152400</xdr:rowOff>
    </xdr:to>
    <xdr:sp>
      <xdr:nvSpPr>
        <xdr:cNvPr id="14" name="TextBox 20"/>
        <xdr:cNvSpPr txBox="1">
          <a:spLocks noChangeArrowheads="1"/>
        </xdr:cNvSpPr>
      </xdr:nvSpPr>
      <xdr:spPr>
        <a:xfrm>
          <a:off x="7581900" y="21574125"/>
          <a:ext cx="1266825" cy="190500"/>
        </a:xfrm>
        <a:prstGeom prst="rect">
          <a:avLst/>
        </a:prstGeom>
        <a:solidFill>
          <a:srgbClr val="FFFFFF"/>
        </a:solidFill>
        <a:ln w="9525" cmpd="sng">
          <a:noFill/>
        </a:ln>
      </xdr:spPr>
      <xdr:txBody>
        <a:bodyPr vertOverflow="clip" wrap="square"/>
        <a:p>
          <a:pPr algn="l">
            <a:defRPr/>
          </a:pPr>
          <a:r>
            <a:rPr lang="en-US" cap="none" sz="1000" b="0" i="0" u="none" baseline="0">
              <a:solidFill>
                <a:srgbClr val="FF0000"/>
              </a:solidFill>
              <a:latin typeface="Arial"/>
              <a:ea typeface="Arial"/>
              <a:cs typeface="Arial"/>
            </a:rPr>
            <a:t>poussée (P)</a:t>
          </a:r>
        </a:p>
      </xdr:txBody>
    </xdr:sp>
    <xdr:clientData/>
  </xdr:twoCellAnchor>
  <xdr:twoCellAnchor>
    <xdr:from>
      <xdr:col>5</xdr:col>
      <xdr:colOff>1019175</xdr:colOff>
      <xdr:row>133</xdr:row>
      <xdr:rowOff>66675</xdr:rowOff>
    </xdr:from>
    <xdr:to>
      <xdr:col>5</xdr:col>
      <xdr:colOff>1419225</xdr:colOff>
      <xdr:row>134</xdr:row>
      <xdr:rowOff>133350</xdr:rowOff>
    </xdr:to>
    <xdr:sp>
      <xdr:nvSpPr>
        <xdr:cNvPr id="15" name="TextBox 21"/>
        <xdr:cNvSpPr txBox="1">
          <a:spLocks noChangeArrowheads="1"/>
        </xdr:cNvSpPr>
      </xdr:nvSpPr>
      <xdr:spPr>
        <a:xfrm>
          <a:off x="6810375" y="22974300"/>
          <a:ext cx="400050" cy="228600"/>
        </a:xfrm>
        <a:prstGeom prst="rect">
          <a:avLst/>
        </a:prstGeom>
        <a:solidFill>
          <a:srgbClr val="FFFFFF"/>
        </a:solidFill>
        <a:ln w="9525" cmpd="sng">
          <a:noFill/>
        </a:ln>
      </xdr:spPr>
      <xdr:txBody>
        <a:bodyPr vertOverflow="clip" wrap="square"/>
        <a:p>
          <a:pPr algn="l">
            <a:defRPr/>
          </a:pPr>
          <a:r>
            <a:rPr lang="en-US" cap="none" sz="1000" b="0" i="0" u="none" baseline="0">
              <a:solidFill>
                <a:srgbClr val="FF0000"/>
              </a:solidFill>
              <a:latin typeface="Arial"/>
              <a:ea typeface="Arial"/>
              <a:cs typeface="Arial"/>
            </a:rPr>
            <a:t>poids </a:t>
          </a:r>
        </a:p>
      </xdr:txBody>
    </xdr:sp>
    <xdr:clientData/>
  </xdr:twoCellAnchor>
  <xdr:twoCellAnchor>
    <xdr:from>
      <xdr:col>4</xdr:col>
      <xdr:colOff>762000</xdr:colOff>
      <xdr:row>129</xdr:row>
      <xdr:rowOff>114300</xdr:rowOff>
    </xdr:from>
    <xdr:to>
      <xdr:col>5</xdr:col>
      <xdr:colOff>600075</xdr:colOff>
      <xdr:row>131</xdr:row>
      <xdr:rowOff>123825</xdr:rowOff>
    </xdr:to>
    <xdr:sp>
      <xdr:nvSpPr>
        <xdr:cNvPr id="16" name="TextBox 22"/>
        <xdr:cNvSpPr txBox="1">
          <a:spLocks noChangeArrowheads="1"/>
        </xdr:cNvSpPr>
      </xdr:nvSpPr>
      <xdr:spPr>
        <a:xfrm>
          <a:off x="5715000" y="22374225"/>
          <a:ext cx="676275" cy="333375"/>
        </a:xfrm>
        <a:prstGeom prst="rect">
          <a:avLst/>
        </a:prstGeom>
        <a:solidFill>
          <a:srgbClr val="FFFFFF">
            <a:alpha val="50000"/>
          </a:srgbClr>
        </a:solidFill>
        <a:ln w="9525" cmpd="sng">
          <a:noFill/>
        </a:ln>
      </xdr:spPr>
      <xdr:txBody>
        <a:bodyPr vertOverflow="clip" wrap="square"/>
        <a:p>
          <a:pPr algn="ctr">
            <a:defRPr/>
          </a:pPr>
          <a:r>
            <a:rPr lang="en-US" cap="none" sz="1000" b="0" i="0" u="none" baseline="0">
              <a:solidFill>
                <a:srgbClr val="FF0000"/>
              </a:solidFill>
              <a:latin typeface="Arial"/>
              <a:ea typeface="Arial"/>
              <a:cs typeface="Arial"/>
            </a:rPr>
            <a:t>résistance de l'air (R)</a:t>
          </a:r>
        </a:p>
      </xdr:txBody>
    </xdr:sp>
    <xdr:clientData/>
  </xdr:twoCellAnchor>
  <xdr:twoCellAnchor>
    <xdr:from>
      <xdr:col>5</xdr:col>
      <xdr:colOff>0</xdr:colOff>
      <xdr:row>145</xdr:row>
      <xdr:rowOff>104775</xdr:rowOff>
    </xdr:from>
    <xdr:to>
      <xdr:col>5</xdr:col>
      <xdr:colOff>171450</xdr:colOff>
      <xdr:row>147</xdr:row>
      <xdr:rowOff>19050</xdr:rowOff>
    </xdr:to>
    <xdr:sp>
      <xdr:nvSpPr>
        <xdr:cNvPr id="17" name="AutoShape 23"/>
        <xdr:cNvSpPr>
          <a:spLocks/>
        </xdr:cNvSpPr>
      </xdr:nvSpPr>
      <xdr:spPr>
        <a:xfrm>
          <a:off x="5791200" y="24955500"/>
          <a:ext cx="171450" cy="238125"/>
        </a:xfrm>
        <a:custGeom>
          <a:pathLst>
            <a:path h="27" w="20">
              <a:moveTo>
                <a:pt x="0" y="0"/>
              </a:moveTo>
              <a:cubicBezTo>
                <a:pt x="5" y="3"/>
                <a:pt x="10" y="6"/>
                <a:pt x="13" y="9"/>
              </a:cubicBezTo>
              <a:cubicBezTo>
                <a:pt x="16" y="12"/>
                <a:pt x="18" y="17"/>
                <a:pt x="19" y="20"/>
              </a:cubicBezTo>
              <a:cubicBezTo>
                <a:pt x="20" y="23"/>
                <a:pt x="20" y="25"/>
                <a:pt x="20" y="2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145</xdr:row>
      <xdr:rowOff>9525</xdr:rowOff>
    </xdr:from>
    <xdr:to>
      <xdr:col>5</xdr:col>
      <xdr:colOff>1581150</xdr:colOff>
      <xdr:row>146</xdr:row>
      <xdr:rowOff>76200</xdr:rowOff>
    </xdr:to>
    <xdr:sp>
      <xdr:nvSpPr>
        <xdr:cNvPr id="18" name="TextBox 24"/>
        <xdr:cNvSpPr txBox="1">
          <a:spLocks noChangeArrowheads="1"/>
        </xdr:cNvSpPr>
      </xdr:nvSpPr>
      <xdr:spPr>
        <a:xfrm>
          <a:off x="5972175" y="24860250"/>
          <a:ext cx="1400175" cy="228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(inclinaison initiale)</a:t>
          </a:r>
        </a:p>
      </xdr:txBody>
    </xdr:sp>
    <xdr:clientData/>
  </xdr:twoCellAnchor>
  <xdr:twoCellAnchor>
    <xdr:from>
      <xdr:col>7</xdr:col>
      <xdr:colOff>85725</xdr:colOff>
      <xdr:row>133</xdr:row>
      <xdr:rowOff>85725</xdr:rowOff>
    </xdr:from>
    <xdr:to>
      <xdr:col>8</xdr:col>
      <xdr:colOff>76200</xdr:colOff>
      <xdr:row>134</xdr:row>
      <xdr:rowOff>133350</xdr:rowOff>
    </xdr:to>
    <xdr:sp>
      <xdr:nvSpPr>
        <xdr:cNvPr id="19" name="TextBox 25"/>
        <xdr:cNvSpPr txBox="1">
          <a:spLocks noChangeArrowheads="1"/>
        </xdr:cNvSpPr>
      </xdr:nvSpPr>
      <xdr:spPr>
        <a:xfrm>
          <a:off x="8772525" y="22993350"/>
          <a:ext cx="1238250"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trajectoire</a:t>
          </a:r>
        </a:p>
      </xdr:txBody>
    </xdr:sp>
    <xdr:clientData/>
  </xdr:twoCellAnchor>
  <xdr:twoCellAnchor>
    <xdr:from>
      <xdr:col>1</xdr:col>
      <xdr:colOff>9525</xdr:colOff>
      <xdr:row>131</xdr:row>
      <xdr:rowOff>66675</xdr:rowOff>
    </xdr:from>
    <xdr:to>
      <xdr:col>3</xdr:col>
      <xdr:colOff>523875</xdr:colOff>
      <xdr:row>151</xdr:row>
      <xdr:rowOff>152400</xdr:rowOff>
    </xdr:to>
    <xdr:sp>
      <xdr:nvSpPr>
        <xdr:cNvPr id="20" name="Rectangle 26"/>
        <xdr:cNvSpPr>
          <a:spLocks/>
        </xdr:cNvSpPr>
      </xdr:nvSpPr>
      <xdr:spPr>
        <a:xfrm>
          <a:off x="76200" y="22650450"/>
          <a:ext cx="3676650" cy="3324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139</xdr:row>
      <xdr:rowOff>57150</xdr:rowOff>
    </xdr:from>
    <xdr:to>
      <xdr:col>2</xdr:col>
      <xdr:colOff>104775</xdr:colOff>
      <xdr:row>146</xdr:row>
      <xdr:rowOff>57150</xdr:rowOff>
    </xdr:to>
    <xdr:sp>
      <xdr:nvSpPr>
        <xdr:cNvPr id="21" name="AutoShape 30"/>
        <xdr:cNvSpPr>
          <a:spLocks/>
        </xdr:cNvSpPr>
      </xdr:nvSpPr>
      <xdr:spPr>
        <a:xfrm rot="17016090">
          <a:off x="895350" y="23936325"/>
          <a:ext cx="1685925" cy="1133475"/>
        </a:xfrm>
        <a:prstGeom prst="chevron">
          <a:avLst>
            <a:gd name="adj" fmla="val 24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1171575</xdr:colOff>
      <xdr:row>132</xdr:row>
      <xdr:rowOff>9525</xdr:rowOff>
    </xdr:from>
    <xdr:to>
      <xdr:col>2</xdr:col>
      <xdr:colOff>104775</xdr:colOff>
      <xdr:row>145</xdr:row>
      <xdr:rowOff>76200</xdr:rowOff>
    </xdr:to>
    <xdr:sp>
      <xdr:nvSpPr>
        <xdr:cNvPr id="22" name="Oval 29"/>
        <xdr:cNvSpPr>
          <a:spLocks/>
        </xdr:cNvSpPr>
      </xdr:nvSpPr>
      <xdr:spPr>
        <a:xfrm rot="826365">
          <a:off x="1238250" y="22755225"/>
          <a:ext cx="1343025" cy="2171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1428750</xdr:colOff>
      <xdr:row>144</xdr:row>
      <xdr:rowOff>133350</xdr:rowOff>
    </xdr:from>
    <xdr:to>
      <xdr:col>1</xdr:col>
      <xdr:colOff>1438275</xdr:colOff>
      <xdr:row>146</xdr:row>
      <xdr:rowOff>28575</xdr:rowOff>
    </xdr:to>
    <xdr:sp>
      <xdr:nvSpPr>
        <xdr:cNvPr id="23" name="Line 35"/>
        <xdr:cNvSpPr>
          <a:spLocks/>
        </xdr:cNvSpPr>
      </xdr:nvSpPr>
      <xdr:spPr>
        <a:xfrm rot="567739" flipH="1">
          <a:off x="1495425" y="24822150"/>
          <a:ext cx="952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1133475</xdr:colOff>
      <xdr:row>139</xdr:row>
      <xdr:rowOff>85725</xdr:rowOff>
    </xdr:from>
    <xdr:to>
      <xdr:col>2</xdr:col>
      <xdr:colOff>47625</xdr:colOff>
      <xdr:row>140</xdr:row>
      <xdr:rowOff>152400</xdr:rowOff>
    </xdr:to>
    <xdr:sp>
      <xdr:nvSpPr>
        <xdr:cNvPr id="24" name="Line 37"/>
        <xdr:cNvSpPr>
          <a:spLocks/>
        </xdr:cNvSpPr>
      </xdr:nvSpPr>
      <xdr:spPr>
        <a:xfrm rot="790837" flipV="1">
          <a:off x="1200150" y="23964900"/>
          <a:ext cx="132397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132</xdr:row>
      <xdr:rowOff>28575</xdr:rowOff>
    </xdr:from>
    <xdr:to>
      <xdr:col>1</xdr:col>
      <xdr:colOff>1362075</xdr:colOff>
      <xdr:row>134</xdr:row>
      <xdr:rowOff>57150</xdr:rowOff>
    </xdr:to>
    <xdr:sp>
      <xdr:nvSpPr>
        <xdr:cNvPr id="25" name="TextBox 40"/>
        <xdr:cNvSpPr txBox="1">
          <a:spLocks noChangeArrowheads="1"/>
        </xdr:cNvSpPr>
      </xdr:nvSpPr>
      <xdr:spPr>
        <a:xfrm flipV="1">
          <a:off x="400050" y="22774275"/>
          <a:ext cx="1028700" cy="3524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Po = pression initiale</a:t>
          </a:r>
        </a:p>
      </xdr:txBody>
    </xdr:sp>
    <xdr:clientData/>
  </xdr:twoCellAnchor>
  <xdr:twoCellAnchor>
    <xdr:from>
      <xdr:col>1</xdr:col>
      <xdr:colOff>19050</xdr:colOff>
      <xdr:row>50</xdr:row>
      <xdr:rowOff>76200</xdr:rowOff>
    </xdr:from>
    <xdr:to>
      <xdr:col>5</xdr:col>
      <xdr:colOff>0</xdr:colOff>
      <xdr:row>75</xdr:row>
      <xdr:rowOff>142875</xdr:rowOff>
    </xdr:to>
    <xdr:graphicFrame>
      <xdr:nvGraphicFramePr>
        <xdr:cNvPr id="26" name="Chart 42"/>
        <xdr:cNvGraphicFramePr/>
      </xdr:nvGraphicFramePr>
      <xdr:xfrm flipH="1">
        <a:off x="85725" y="9372600"/>
        <a:ext cx="5705475" cy="4114800"/>
      </xdr:xfrm>
      <a:graphic>
        <a:graphicData uri="http://schemas.openxmlformats.org/drawingml/2006/chart">
          <c:chart xmlns:c="http://schemas.openxmlformats.org/drawingml/2006/chart" r:id="rId1"/>
        </a:graphicData>
      </a:graphic>
    </xdr:graphicFrame>
    <xdr:clientData/>
  </xdr:twoCellAnchor>
  <xdr:twoCellAnchor>
    <xdr:from>
      <xdr:col>5</xdr:col>
      <xdr:colOff>171450</xdr:colOff>
      <xdr:row>50</xdr:row>
      <xdr:rowOff>95250</xdr:rowOff>
    </xdr:from>
    <xdr:to>
      <xdr:col>8</xdr:col>
      <xdr:colOff>1590675</xdr:colOff>
      <xdr:row>76</xdr:row>
      <xdr:rowOff>0</xdr:rowOff>
    </xdr:to>
    <xdr:graphicFrame>
      <xdr:nvGraphicFramePr>
        <xdr:cNvPr id="27" name="Chart 46"/>
        <xdr:cNvGraphicFramePr/>
      </xdr:nvGraphicFramePr>
      <xdr:xfrm>
        <a:off x="5962650" y="9391650"/>
        <a:ext cx="5562600" cy="4114800"/>
      </xdr:xfrm>
      <a:graphic>
        <a:graphicData uri="http://schemas.openxmlformats.org/drawingml/2006/chart">
          <c:chart xmlns:c="http://schemas.openxmlformats.org/drawingml/2006/chart" r:id="rId2"/>
        </a:graphicData>
      </a:graphic>
    </xdr:graphicFrame>
    <xdr:clientData/>
  </xdr:twoCellAnchor>
  <xdr:twoCellAnchor>
    <xdr:from>
      <xdr:col>1</xdr:col>
      <xdr:colOff>1409700</xdr:colOff>
      <xdr:row>76</xdr:row>
      <xdr:rowOff>66675</xdr:rowOff>
    </xdr:from>
    <xdr:to>
      <xdr:col>7</xdr:col>
      <xdr:colOff>590550</xdr:colOff>
      <xdr:row>102</xdr:row>
      <xdr:rowOff>95250</xdr:rowOff>
    </xdr:to>
    <xdr:graphicFrame>
      <xdr:nvGraphicFramePr>
        <xdr:cNvPr id="28" name="Chart 47"/>
        <xdr:cNvGraphicFramePr/>
      </xdr:nvGraphicFramePr>
      <xdr:xfrm>
        <a:off x="1476375" y="13573125"/>
        <a:ext cx="7800975" cy="42386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9</xdr:row>
      <xdr:rowOff>66675</xdr:rowOff>
    </xdr:from>
    <xdr:to>
      <xdr:col>5</xdr:col>
      <xdr:colOff>0</xdr:colOff>
      <xdr:row>27</xdr:row>
      <xdr:rowOff>66675</xdr:rowOff>
    </xdr:to>
    <xdr:graphicFrame>
      <xdr:nvGraphicFramePr>
        <xdr:cNvPr id="29" name="Chart 51"/>
        <xdr:cNvGraphicFramePr/>
      </xdr:nvGraphicFramePr>
      <xdr:xfrm>
        <a:off x="66675" y="1885950"/>
        <a:ext cx="5724525" cy="3724275"/>
      </xdr:xfrm>
      <a:graphic>
        <a:graphicData uri="http://schemas.openxmlformats.org/drawingml/2006/chart">
          <c:chart xmlns:c="http://schemas.openxmlformats.org/drawingml/2006/chart" r:id="rId4"/>
        </a:graphicData>
      </a:graphic>
    </xdr:graphicFrame>
    <xdr:clientData/>
  </xdr:twoCellAnchor>
  <xdr:twoCellAnchor>
    <xdr:from>
      <xdr:col>1</xdr:col>
      <xdr:colOff>1304925</xdr:colOff>
      <xdr:row>144</xdr:row>
      <xdr:rowOff>133350</xdr:rowOff>
    </xdr:from>
    <xdr:to>
      <xdr:col>1</xdr:col>
      <xdr:colOff>1419225</xdr:colOff>
      <xdr:row>146</xdr:row>
      <xdr:rowOff>38100</xdr:rowOff>
    </xdr:to>
    <xdr:sp>
      <xdr:nvSpPr>
        <xdr:cNvPr id="30" name="Rectangle 33"/>
        <xdr:cNvSpPr>
          <a:spLocks/>
        </xdr:cNvSpPr>
      </xdr:nvSpPr>
      <xdr:spPr>
        <a:xfrm rot="567739">
          <a:off x="1371600" y="24822150"/>
          <a:ext cx="114300" cy="2286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1419225</xdr:colOff>
      <xdr:row>138</xdr:row>
      <xdr:rowOff>114300</xdr:rowOff>
    </xdr:from>
    <xdr:to>
      <xdr:col>1</xdr:col>
      <xdr:colOff>1514475</xdr:colOff>
      <xdr:row>147</xdr:row>
      <xdr:rowOff>19050</xdr:rowOff>
    </xdr:to>
    <xdr:sp>
      <xdr:nvSpPr>
        <xdr:cNvPr id="31" name="Rectangle 52"/>
        <xdr:cNvSpPr>
          <a:spLocks/>
        </xdr:cNvSpPr>
      </xdr:nvSpPr>
      <xdr:spPr>
        <a:xfrm rot="822713">
          <a:off x="1485900" y="23831550"/>
          <a:ext cx="95250" cy="136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1323975</xdr:colOff>
      <xdr:row>135</xdr:row>
      <xdr:rowOff>85725</xdr:rowOff>
    </xdr:from>
    <xdr:to>
      <xdr:col>2</xdr:col>
      <xdr:colOff>114300</xdr:colOff>
      <xdr:row>138</xdr:row>
      <xdr:rowOff>0</xdr:rowOff>
    </xdr:to>
    <xdr:sp>
      <xdr:nvSpPr>
        <xdr:cNvPr id="32" name="TextBox 38"/>
        <xdr:cNvSpPr txBox="1">
          <a:spLocks noChangeArrowheads="1"/>
        </xdr:cNvSpPr>
      </xdr:nvSpPr>
      <xdr:spPr>
        <a:xfrm>
          <a:off x="1390650" y="23317200"/>
          <a:ext cx="1200150" cy="400050"/>
        </a:xfrm>
        <a:prstGeom prst="rect">
          <a:avLst/>
        </a:prstGeom>
        <a:solidFill>
          <a:srgbClr val="FFFFFF">
            <a:alpha val="50000"/>
          </a:srgbClr>
        </a:solidFill>
        <a:ln w="9525" cmpd="sng">
          <a:noFill/>
        </a:ln>
      </xdr:spPr>
      <xdr:txBody>
        <a:bodyPr vertOverflow="clip" wrap="square"/>
        <a:p>
          <a:pPr algn="l">
            <a:defRPr/>
          </a:pPr>
          <a:r>
            <a:rPr lang="en-US" cap="none" sz="1000" b="0" i="0" u="none" baseline="0">
              <a:latin typeface="Arial"/>
              <a:ea typeface="Arial"/>
              <a:cs typeface="Arial"/>
            </a:rPr>
            <a:t>Vb = volume total bouteille</a:t>
          </a:r>
        </a:p>
      </xdr:txBody>
    </xdr:sp>
    <xdr:clientData/>
  </xdr:twoCellAnchor>
  <xdr:twoCellAnchor>
    <xdr:from>
      <xdr:col>1</xdr:col>
      <xdr:colOff>1162050</xdr:colOff>
      <xdr:row>141</xdr:row>
      <xdr:rowOff>28575</xdr:rowOff>
    </xdr:from>
    <xdr:to>
      <xdr:col>1</xdr:col>
      <xdr:colOff>2019300</xdr:colOff>
      <xdr:row>143</xdr:row>
      <xdr:rowOff>57150</xdr:rowOff>
    </xdr:to>
    <xdr:sp>
      <xdr:nvSpPr>
        <xdr:cNvPr id="33" name="TextBox 39"/>
        <xdr:cNvSpPr txBox="1">
          <a:spLocks noChangeArrowheads="1"/>
        </xdr:cNvSpPr>
      </xdr:nvSpPr>
      <xdr:spPr>
        <a:xfrm>
          <a:off x="1228725" y="24231600"/>
          <a:ext cx="857250" cy="352425"/>
        </a:xfrm>
        <a:prstGeom prst="rect">
          <a:avLst/>
        </a:prstGeom>
        <a:solidFill>
          <a:srgbClr val="FFFFFF">
            <a:alpha val="50000"/>
          </a:srgbClr>
        </a:solidFill>
        <a:ln w="9525" cmpd="sng">
          <a:noFill/>
        </a:ln>
      </xdr:spPr>
      <xdr:txBody>
        <a:bodyPr vertOverflow="clip" wrap="square"/>
        <a:p>
          <a:pPr algn="ctr">
            <a:defRPr/>
          </a:pPr>
          <a:r>
            <a:rPr lang="en-US" cap="none" sz="1000" b="0" i="0" u="none" baseline="0">
              <a:latin typeface="Arial"/>
              <a:ea typeface="Arial"/>
              <a:cs typeface="Arial"/>
            </a:rPr>
            <a:t>Ve = volume d'eau</a:t>
          </a:r>
        </a:p>
      </xdr:txBody>
    </xdr:sp>
    <xdr:clientData/>
  </xdr:twoCellAnchor>
  <xdr:twoCellAnchor>
    <xdr:from>
      <xdr:col>1</xdr:col>
      <xdr:colOff>1295400</xdr:colOff>
      <xdr:row>144</xdr:row>
      <xdr:rowOff>85725</xdr:rowOff>
    </xdr:from>
    <xdr:to>
      <xdr:col>1</xdr:col>
      <xdr:colOff>1295400</xdr:colOff>
      <xdr:row>146</xdr:row>
      <xdr:rowOff>0</xdr:rowOff>
    </xdr:to>
    <xdr:sp>
      <xdr:nvSpPr>
        <xdr:cNvPr id="34" name="Line 34"/>
        <xdr:cNvSpPr>
          <a:spLocks/>
        </xdr:cNvSpPr>
      </xdr:nvSpPr>
      <xdr:spPr>
        <a:xfrm rot="779676">
          <a:off x="1362075" y="247745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146</xdr:row>
      <xdr:rowOff>104775</xdr:rowOff>
    </xdr:from>
    <xdr:to>
      <xdr:col>2</xdr:col>
      <xdr:colOff>209550</xdr:colOff>
      <xdr:row>148</xdr:row>
      <xdr:rowOff>57150</xdr:rowOff>
    </xdr:to>
    <xdr:sp>
      <xdr:nvSpPr>
        <xdr:cNvPr id="35" name="Rectangle 53"/>
        <xdr:cNvSpPr>
          <a:spLocks/>
        </xdr:cNvSpPr>
      </xdr:nvSpPr>
      <xdr:spPr>
        <a:xfrm rot="837913">
          <a:off x="361950" y="25117425"/>
          <a:ext cx="2324100"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923925</xdr:colOff>
      <xdr:row>146</xdr:row>
      <xdr:rowOff>142875</xdr:rowOff>
    </xdr:from>
    <xdr:to>
      <xdr:col>1</xdr:col>
      <xdr:colOff>1600200</xdr:colOff>
      <xdr:row>147</xdr:row>
      <xdr:rowOff>142875</xdr:rowOff>
    </xdr:to>
    <xdr:sp>
      <xdr:nvSpPr>
        <xdr:cNvPr id="36" name="TextBox 54"/>
        <xdr:cNvSpPr txBox="1">
          <a:spLocks noChangeArrowheads="1"/>
        </xdr:cNvSpPr>
      </xdr:nvSpPr>
      <xdr:spPr>
        <a:xfrm flipV="1">
          <a:off x="990600" y="25155525"/>
          <a:ext cx="676275" cy="1619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Pas de tir</a:t>
          </a:r>
        </a:p>
      </xdr:txBody>
    </xdr:sp>
    <xdr:clientData/>
  </xdr:twoCellAnchor>
  <xdr:twoCellAnchor>
    <xdr:from>
      <xdr:col>2</xdr:col>
      <xdr:colOff>209550</xdr:colOff>
      <xdr:row>138</xdr:row>
      <xdr:rowOff>133350</xdr:rowOff>
    </xdr:from>
    <xdr:to>
      <xdr:col>3</xdr:col>
      <xdr:colOff>85725</xdr:colOff>
      <xdr:row>139</xdr:row>
      <xdr:rowOff>133350</xdr:rowOff>
    </xdr:to>
    <xdr:sp>
      <xdr:nvSpPr>
        <xdr:cNvPr id="37" name="TextBox 57"/>
        <xdr:cNvSpPr txBox="1">
          <a:spLocks noChangeArrowheads="1"/>
        </xdr:cNvSpPr>
      </xdr:nvSpPr>
      <xdr:spPr>
        <a:xfrm flipV="1">
          <a:off x="2686050" y="23850600"/>
          <a:ext cx="628650" cy="1619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Rampe</a:t>
          </a:r>
        </a:p>
      </xdr:txBody>
    </xdr:sp>
    <xdr:clientData/>
  </xdr:twoCellAnchor>
  <xdr:twoCellAnchor>
    <xdr:from>
      <xdr:col>1</xdr:col>
      <xdr:colOff>1638300</xdr:colOff>
      <xdr:row>138</xdr:row>
      <xdr:rowOff>152400</xdr:rowOff>
    </xdr:from>
    <xdr:to>
      <xdr:col>2</xdr:col>
      <xdr:colOff>285750</xdr:colOff>
      <xdr:row>140</xdr:row>
      <xdr:rowOff>0</xdr:rowOff>
    </xdr:to>
    <xdr:sp>
      <xdr:nvSpPr>
        <xdr:cNvPr id="38" name="Line 56"/>
        <xdr:cNvSpPr>
          <a:spLocks/>
        </xdr:cNvSpPr>
      </xdr:nvSpPr>
      <xdr:spPr>
        <a:xfrm rot="801447" flipH="1">
          <a:off x="1704975" y="23869650"/>
          <a:ext cx="105727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149</xdr:row>
      <xdr:rowOff>133350</xdr:rowOff>
    </xdr:from>
    <xdr:to>
      <xdr:col>3</xdr:col>
      <xdr:colOff>180975</xdr:colOff>
      <xdr:row>149</xdr:row>
      <xdr:rowOff>133350</xdr:rowOff>
    </xdr:to>
    <xdr:sp>
      <xdr:nvSpPr>
        <xdr:cNvPr id="39" name="Line 58"/>
        <xdr:cNvSpPr>
          <a:spLocks/>
        </xdr:cNvSpPr>
      </xdr:nvSpPr>
      <xdr:spPr>
        <a:xfrm flipH="1">
          <a:off x="342900" y="25631775"/>
          <a:ext cx="3067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147</xdr:row>
      <xdr:rowOff>47625</xdr:rowOff>
    </xdr:from>
    <xdr:to>
      <xdr:col>1</xdr:col>
      <xdr:colOff>790575</xdr:colOff>
      <xdr:row>149</xdr:row>
      <xdr:rowOff>133350</xdr:rowOff>
    </xdr:to>
    <xdr:sp>
      <xdr:nvSpPr>
        <xdr:cNvPr id="40" name="Oval 59"/>
        <xdr:cNvSpPr>
          <a:spLocks/>
        </xdr:cNvSpPr>
      </xdr:nvSpPr>
      <xdr:spPr>
        <a:xfrm>
          <a:off x="438150" y="25222200"/>
          <a:ext cx="419100" cy="4095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xdr:row>
      <xdr:rowOff>152400</xdr:rowOff>
    </xdr:from>
    <xdr:to>
      <xdr:col>5</xdr:col>
      <xdr:colOff>0</xdr:colOff>
      <xdr:row>49</xdr:row>
      <xdr:rowOff>142875</xdr:rowOff>
    </xdr:to>
    <xdr:graphicFrame>
      <xdr:nvGraphicFramePr>
        <xdr:cNvPr id="41" name="Chart 65"/>
        <xdr:cNvGraphicFramePr/>
      </xdr:nvGraphicFramePr>
      <xdr:xfrm>
        <a:off x="66675" y="5695950"/>
        <a:ext cx="5724525" cy="3581400"/>
      </xdr:xfrm>
      <a:graphic>
        <a:graphicData uri="http://schemas.openxmlformats.org/drawingml/2006/chart">
          <c:chart xmlns:c="http://schemas.openxmlformats.org/drawingml/2006/chart" r:id="rId5"/>
        </a:graphicData>
      </a:graphic>
    </xdr:graphicFrame>
    <xdr:clientData/>
  </xdr:twoCellAnchor>
  <xdr:twoCellAnchor>
    <xdr:from>
      <xdr:col>5</xdr:col>
      <xdr:colOff>161925</xdr:colOff>
      <xdr:row>9</xdr:row>
      <xdr:rowOff>66675</xdr:rowOff>
    </xdr:from>
    <xdr:to>
      <xdr:col>8</xdr:col>
      <xdr:colOff>1600200</xdr:colOff>
      <xdr:row>50</xdr:row>
      <xdr:rowOff>9525</xdr:rowOff>
    </xdr:to>
    <xdr:graphicFrame>
      <xdr:nvGraphicFramePr>
        <xdr:cNvPr id="42" name="Chart 66"/>
        <xdr:cNvGraphicFramePr/>
      </xdr:nvGraphicFramePr>
      <xdr:xfrm>
        <a:off x="5953125" y="1885950"/>
        <a:ext cx="5581650" cy="7419975"/>
      </xdr:xfrm>
      <a:graphic>
        <a:graphicData uri="http://schemas.openxmlformats.org/drawingml/2006/chart">
          <c:chart xmlns:c="http://schemas.openxmlformats.org/drawingml/2006/chart" r:id="rId6"/>
        </a:graphicData>
      </a:graphic>
    </xdr:graphicFrame>
    <xdr:clientData/>
  </xdr:twoCellAnchor>
  <xdr:twoCellAnchor>
    <xdr:from>
      <xdr:col>10</xdr:col>
      <xdr:colOff>219075</xdr:colOff>
      <xdr:row>30</xdr:row>
      <xdr:rowOff>142875</xdr:rowOff>
    </xdr:from>
    <xdr:to>
      <xdr:col>19</xdr:col>
      <xdr:colOff>533400</xdr:colOff>
      <xdr:row>34</xdr:row>
      <xdr:rowOff>142875</xdr:rowOff>
    </xdr:to>
    <xdr:pic>
      <xdr:nvPicPr>
        <xdr:cNvPr id="43" name="Picture 67"/>
        <xdr:cNvPicPr preferRelativeResize="1">
          <a:picLocks noChangeAspect="1"/>
        </xdr:cNvPicPr>
      </xdr:nvPicPr>
      <xdr:blipFill>
        <a:blip r:embed="rId7"/>
        <a:stretch>
          <a:fillRect/>
        </a:stretch>
      </xdr:blipFill>
      <xdr:spPr>
        <a:xfrm>
          <a:off x="12096750" y="6200775"/>
          <a:ext cx="3619500" cy="6477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0.74875</cdr:x>
      <cdr:y>0.23525</cdr:y>
    </cdr:from>
    <cdr:to>
      <cdr:x>0.74875</cdr:x>
      <cdr:y>0.915</cdr:y>
    </cdr:to>
    <cdr:sp>
      <cdr:nvSpPr>
        <cdr:cNvPr id="1" name="Line 1"/>
        <cdr:cNvSpPr>
          <a:spLocks/>
        </cdr:cNvSpPr>
      </cdr:nvSpPr>
      <cdr:spPr>
        <a:xfrm flipV="1">
          <a:off x="2876550" y="1228725"/>
          <a:ext cx="0" cy="3552825"/>
        </a:xfrm>
        <a:prstGeom prst="line">
          <a:avLst/>
        </a:prstGeom>
        <a:noFill/>
        <a:ln w="38100" cmpd="dbl">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0.58425</cdr:x>
      <cdr:y>0.56025</cdr:y>
    </cdr:from>
    <cdr:to>
      <cdr:x>0.84275</cdr:x>
      <cdr:y>0.63125</cdr:y>
    </cdr:to>
    <cdr:sp>
      <cdr:nvSpPr>
        <cdr:cNvPr id="2" name="TextBox 2"/>
        <cdr:cNvSpPr txBox="1">
          <a:spLocks noChangeArrowheads="1"/>
        </cdr:cNvSpPr>
      </cdr:nvSpPr>
      <cdr:spPr>
        <a:xfrm>
          <a:off x="2247900" y="2924175"/>
          <a:ext cx="990600" cy="371475"/>
        </a:xfrm>
        <a:prstGeom prst="rect">
          <a:avLst/>
        </a:prstGeom>
        <a:noFill/>
        <a:ln w="9525" cmpd="sng">
          <a:noFill/>
        </a:ln>
      </cdr:spPr>
      <cdr:txBody>
        <a:bodyPr vertOverflow="clip" wrap="square"/>
        <a:p>
          <a:pPr algn="l">
            <a:defRPr/>
          </a:pPr>
          <a:r>
            <a:rPr lang="en-US" cap="none" sz="850" b="1" i="0" u="none" baseline="0">
              <a:solidFill>
                <a:srgbClr val="FF0000"/>
              </a:solidFill>
              <a:latin typeface="Arial"/>
              <a:ea typeface="Arial"/>
              <a:cs typeface="Arial"/>
            </a:rPr>
            <a:t>Limite de sécurité</a:t>
          </a:r>
        </a:p>
      </cdr:txBody>
    </cdr:sp>
  </cdr:relSizeAnchor>
  <cdr:relSizeAnchor xmlns:cdr="http://schemas.openxmlformats.org/drawingml/2006/chartDrawing">
    <cdr:from>
      <cdr:x>0.34675</cdr:x>
      <cdr:y>0.23525</cdr:y>
    </cdr:from>
    <cdr:to>
      <cdr:x>0.34675</cdr:x>
      <cdr:y>0.915</cdr:y>
    </cdr:to>
    <cdr:sp>
      <cdr:nvSpPr>
        <cdr:cNvPr id="3" name="Line 3"/>
        <cdr:cNvSpPr>
          <a:spLocks/>
        </cdr:cNvSpPr>
      </cdr:nvSpPr>
      <cdr:spPr>
        <a:xfrm flipV="1">
          <a:off x="1333500" y="1228725"/>
          <a:ext cx="0" cy="3552825"/>
        </a:xfrm>
        <a:prstGeom prst="line">
          <a:avLst/>
        </a:prstGeom>
        <a:noFill/>
        <a:ln w="38100" cmpd="dbl">
          <a:solidFill>
            <a:srgbClr val="008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0.367</cdr:x>
      <cdr:y>0.254</cdr:y>
    </cdr:from>
    <cdr:to>
      <cdr:x>0.62525</cdr:x>
      <cdr:y>0.325</cdr:y>
    </cdr:to>
    <cdr:sp>
      <cdr:nvSpPr>
        <cdr:cNvPr id="4" name="TextBox 4"/>
        <cdr:cNvSpPr txBox="1">
          <a:spLocks noChangeArrowheads="1"/>
        </cdr:cNvSpPr>
      </cdr:nvSpPr>
      <cdr:spPr>
        <a:xfrm>
          <a:off x="1409700" y="1323975"/>
          <a:ext cx="990600" cy="371475"/>
        </a:xfrm>
        <a:prstGeom prst="rect">
          <a:avLst/>
        </a:prstGeom>
        <a:noFill/>
        <a:ln w="9525" cmpd="sng">
          <a:noFill/>
        </a:ln>
      </cdr:spPr>
      <cdr:txBody>
        <a:bodyPr vertOverflow="clip" wrap="square"/>
        <a:p>
          <a:pPr algn="l">
            <a:defRPr/>
          </a:pPr>
          <a:r>
            <a:rPr lang="en-US" cap="none" sz="850" b="1" i="0" u="none" baseline="0">
              <a:solidFill>
                <a:srgbClr val="008000"/>
              </a:solidFill>
              <a:latin typeface="Arial"/>
              <a:ea typeface="Arial"/>
              <a:cs typeface="Arial"/>
            </a:rPr>
            <a:t>Pression courante</a:t>
          </a:r>
        </a:p>
      </cdr:txBody>
    </cdr:sp>
  </cdr:relSizeAnchor>
  <cdr:relSizeAnchor xmlns:cdr="http://schemas.openxmlformats.org/drawingml/2006/chartDrawing">
    <cdr:from>
      <cdr:x>0.48575</cdr:x>
      <cdr:y>0.435</cdr:y>
    </cdr:from>
    <cdr:to>
      <cdr:x>0.48575</cdr:x>
      <cdr:y>0.92425</cdr:y>
    </cdr:to>
    <cdr:sp>
      <cdr:nvSpPr>
        <cdr:cNvPr id="5" name="Line 5"/>
        <cdr:cNvSpPr>
          <a:spLocks/>
        </cdr:cNvSpPr>
      </cdr:nvSpPr>
      <cdr:spPr>
        <a:xfrm flipH="1" flipV="1">
          <a:off x="1866900" y="2266950"/>
          <a:ext cx="0" cy="2562225"/>
        </a:xfrm>
        <a:prstGeom prst="line">
          <a:avLst/>
        </a:prstGeom>
        <a:noFill/>
        <a:ln w="38100" cmpd="dbl">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0.34675</cdr:x>
      <cdr:y>0.40325</cdr:y>
    </cdr:from>
    <cdr:to>
      <cdr:x>0.60525</cdr:x>
      <cdr:y>0.47475</cdr:y>
    </cdr:to>
    <cdr:sp>
      <cdr:nvSpPr>
        <cdr:cNvPr id="6" name="TextBox 6"/>
        <cdr:cNvSpPr txBox="1">
          <a:spLocks noChangeArrowheads="1"/>
        </cdr:cNvSpPr>
      </cdr:nvSpPr>
      <cdr:spPr>
        <a:xfrm>
          <a:off x="1333500" y="2105025"/>
          <a:ext cx="990600" cy="371475"/>
        </a:xfrm>
        <a:prstGeom prst="rect">
          <a:avLst/>
        </a:prstGeom>
        <a:noFill/>
        <a:ln w="9525" cmpd="sng">
          <a:noFill/>
        </a:ln>
      </cdr:spPr>
      <cdr:txBody>
        <a:bodyPr vertOverflow="clip" wrap="square"/>
        <a:p>
          <a:pPr algn="l">
            <a:defRPr/>
          </a:pPr>
          <a:r>
            <a:rPr lang="en-US" cap="none" sz="850" b="1" i="0" u="none" baseline="0">
              <a:solidFill>
                <a:srgbClr val="0000FF"/>
              </a:solidFill>
              <a:latin typeface="Arial"/>
              <a:ea typeface="Arial"/>
              <a:cs typeface="Arial"/>
            </a:rPr>
            <a:t>Point d'inflection</a:t>
          </a:r>
        </a:p>
      </cdr:txBody>
    </cdr:sp>
  </cdr:relSizeAnchor>
  <cdr:relSizeAnchor xmlns:cdr="http://schemas.openxmlformats.org/drawingml/2006/chartDrawing">
    <cdr:from>
      <cdr:x>0.62525</cdr:x>
      <cdr:y>0.42625</cdr:y>
    </cdr:from>
    <cdr:to>
      <cdr:x>0.62525</cdr:x>
      <cdr:y>0.91575</cdr:y>
    </cdr:to>
    <cdr:sp>
      <cdr:nvSpPr>
        <cdr:cNvPr id="7" name="Line 7"/>
        <cdr:cNvSpPr>
          <a:spLocks/>
        </cdr:cNvSpPr>
      </cdr:nvSpPr>
      <cdr:spPr>
        <a:xfrm flipH="1" flipV="1">
          <a:off x="2400300" y="2228850"/>
          <a:ext cx="0" cy="2562225"/>
        </a:xfrm>
        <a:prstGeom prst="line">
          <a:avLst/>
        </a:prstGeom>
        <a:noFill/>
        <a:ln w="38100" cmpd="dbl">
          <a:solidFill>
            <a:srgbClr val="993366"/>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cdr:x>
      <cdr:y>0.70575</cdr:y>
    </cdr:from>
    <cdr:to>
      <cdr:x>0.70875</cdr:x>
      <cdr:y>0.7775</cdr:y>
    </cdr:to>
    <cdr:sp>
      <cdr:nvSpPr>
        <cdr:cNvPr id="8" name="TextBox 8"/>
        <cdr:cNvSpPr txBox="1">
          <a:spLocks noChangeArrowheads="1"/>
        </cdr:cNvSpPr>
      </cdr:nvSpPr>
      <cdr:spPr>
        <a:xfrm>
          <a:off x="2143125" y="3686175"/>
          <a:ext cx="581025" cy="371475"/>
        </a:xfrm>
        <a:prstGeom prst="rect">
          <a:avLst/>
        </a:prstGeom>
        <a:noFill/>
        <a:ln w="9525" cmpd="sng">
          <a:noFill/>
        </a:ln>
      </cdr:spPr>
      <cdr:txBody>
        <a:bodyPr vertOverflow="clip" wrap="square"/>
        <a:p>
          <a:pPr algn="l">
            <a:defRPr/>
          </a:pPr>
          <a:r>
            <a:rPr lang="en-US" cap="none" sz="1000" b="1" i="0" u="none" baseline="0">
              <a:solidFill>
                <a:srgbClr val="993366"/>
              </a:solidFill>
              <a:latin typeface="Arial"/>
              <a:ea typeface="Arial"/>
              <a:cs typeface="Arial"/>
            </a:rPr>
            <a:t>Objectif</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xdr:row>
      <xdr:rowOff>76200</xdr:rowOff>
    </xdr:from>
    <xdr:to>
      <xdr:col>9</xdr:col>
      <xdr:colOff>323850</xdr:colOff>
      <xdr:row>33</xdr:row>
      <xdr:rowOff>66675</xdr:rowOff>
    </xdr:to>
    <xdr:graphicFrame>
      <xdr:nvGraphicFramePr>
        <xdr:cNvPr id="1" name="Chart 1"/>
        <xdr:cNvGraphicFramePr/>
      </xdr:nvGraphicFramePr>
      <xdr:xfrm>
        <a:off x="3333750" y="238125"/>
        <a:ext cx="3848100" cy="5229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61</xdr:row>
      <xdr:rowOff>0</xdr:rowOff>
    </xdr:from>
    <xdr:to>
      <xdr:col>3</xdr:col>
      <xdr:colOff>133350</xdr:colOff>
      <xdr:row>64</xdr:row>
      <xdr:rowOff>0</xdr:rowOff>
    </xdr:to>
    <xdr:pic>
      <xdr:nvPicPr>
        <xdr:cNvPr id="2" name="Picture 4" descr="trainée et Cx"/>
        <xdr:cNvPicPr preferRelativeResize="1">
          <a:picLocks noChangeAspect="1"/>
        </xdr:cNvPicPr>
      </xdr:nvPicPr>
      <xdr:blipFill>
        <a:blip r:embed="rId2"/>
        <a:stretch>
          <a:fillRect/>
        </a:stretch>
      </xdr:blipFill>
      <xdr:spPr>
        <a:xfrm>
          <a:off x="0" y="9934575"/>
          <a:ext cx="2419350" cy="485775"/>
        </a:xfrm>
        <a:prstGeom prst="rect">
          <a:avLst/>
        </a:prstGeom>
        <a:noFill/>
        <a:ln w="9525" cmpd="sng">
          <a:noFill/>
        </a:ln>
      </xdr:spPr>
    </xdr:pic>
    <xdr:clientData/>
  </xdr:twoCellAnchor>
  <xdr:twoCellAnchor editAs="oneCell">
    <xdr:from>
      <xdr:col>0</xdr:col>
      <xdr:colOff>0</xdr:colOff>
      <xdr:row>84</xdr:row>
      <xdr:rowOff>0</xdr:rowOff>
    </xdr:from>
    <xdr:to>
      <xdr:col>5</xdr:col>
      <xdr:colOff>742950</xdr:colOff>
      <xdr:row>101</xdr:row>
      <xdr:rowOff>57150</xdr:rowOff>
    </xdr:to>
    <xdr:pic>
      <xdr:nvPicPr>
        <xdr:cNvPr id="3" name="Picture 5"/>
        <xdr:cNvPicPr preferRelativeResize="1">
          <a:picLocks noChangeAspect="1"/>
        </xdr:cNvPicPr>
      </xdr:nvPicPr>
      <xdr:blipFill>
        <a:blip r:embed="rId3"/>
        <a:stretch>
          <a:fillRect/>
        </a:stretch>
      </xdr:blipFill>
      <xdr:spPr>
        <a:xfrm>
          <a:off x="0" y="13773150"/>
          <a:ext cx="4552950" cy="2809875"/>
        </a:xfrm>
        <a:prstGeom prst="rect">
          <a:avLst/>
        </a:prstGeom>
        <a:noFill/>
        <a:ln w="9525" cmpd="sng">
          <a:noFill/>
        </a:ln>
      </xdr:spPr>
    </xdr:pic>
    <xdr:clientData/>
  </xdr:twoCellAnchor>
</xdr:wsDr>
</file>

<file path=xl/tables/table1.xml><?xml version="1.0" encoding="utf-8"?>
<table xmlns="http://schemas.openxmlformats.org/spreadsheetml/2006/main" id="2" name="Liste1" displayName="Liste1" ref="U10:AA43" totalsRowShown="0">
  <autoFilter ref="U10:AA43"/>
  <tableColumns count="7">
    <tableColumn id="1" name="Pression"/>
    <tableColumn id="3" name="poids"/>
    <tableColumn id="4" name="eau"/>
    <tableColumn id="5" name="longueur rampe"/>
    <tableColumn id="6" name="inclinaison"/>
    <tableColumn id="7" name="diametre"/>
    <tableColumn id="8" name="goulo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ecaflux.com/" TargetMode="External" /><Relationship Id="rId2" Type="http://schemas.openxmlformats.org/officeDocument/2006/relationships/hyperlink" Target="http://www.mecaflux.com/resistance_avancement.htm" TargetMode="External" /><Relationship Id="rId3" Type="http://schemas.openxmlformats.org/officeDocument/2006/relationships/hyperlink" Target="http://www.mecaflux.com/aerodynamique.htm" TargetMode="External" /><Relationship Id="rId4" Type="http://schemas.openxmlformats.org/officeDocument/2006/relationships/hyperlink" Target="http://www.mecaflux.com/Maitre_couple.htm" TargetMode="External" /><Relationship Id="rId5" Type="http://schemas.openxmlformats.org/officeDocument/2006/relationships/hyperlink" Target="http://www.mecaflux.com/Masse_volumique.htm" TargetMode="External" /><Relationship Id="rId6" Type="http://schemas.openxmlformats.org/officeDocument/2006/relationships/hyperlink" Target="http://www.mecaflux.com/Maitre_couple.htm" TargetMode="External" /><Relationship Id="rId7" Type="http://schemas.openxmlformats.org/officeDocument/2006/relationships/hyperlink" Target="http://www.mecaflux.com/editeur_profils_aerodynamiques_hydrodynamique.htm" TargetMode="External" /><Relationship Id="rId8" Type="http://schemas.openxmlformats.org/officeDocument/2006/relationships/drawing" Target="../drawings/drawing3.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A1628"/>
  <sheetViews>
    <sheetView tabSelected="1" zoomScaleSheetLayoutView="80" workbookViewId="0" topLeftCell="A1">
      <selection activeCell="E167" sqref="E167"/>
    </sheetView>
  </sheetViews>
  <sheetFormatPr defaultColWidth="11.421875" defaultRowHeight="12.75"/>
  <cols>
    <col min="1" max="1" width="0.9921875" style="0" customWidth="1"/>
    <col min="2" max="2" width="36.140625" style="0" customWidth="1"/>
    <col min="3" max="3" width="11.28125" style="0" customWidth="1"/>
    <col min="4" max="4" width="25.8515625" style="0" customWidth="1"/>
    <col min="5" max="5" width="12.57421875" style="0" customWidth="1"/>
    <col min="6" max="6" width="30.00390625" style="0" bestFit="1" customWidth="1"/>
    <col min="7" max="7" width="13.421875" style="0" customWidth="1"/>
    <col min="8" max="8" width="18.7109375" style="0" customWidth="1"/>
    <col min="9" max="9" width="25.421875" style="0" customWidth="1"/>
    <col min="10" max="10" width="3.7109375" style="0" customWidth="1"/>
    <col min="11" max="11" width="10.28125" style="0" customWidth="1"/>
    <col min="12" max="12" width="16.28125" style="0" bestFit="1" customWidth="1"/>
    <col min="13" max="13" width="5.57421875" style="0" bestFit="1" customWidth="1"/>
    <col min="14" max="14" width="6.00390625" style="0" bestFit="1" customWidth="1"/>
    <col min="15" max="18" width="11.421875" style="0" hidden="1" customWidth="1"/>
    <col min="21" max="21" width="11.57421875" style="20" customWidth="1"/>
  </cols>
  <sheetData>
    <row r="1" spans="2:13" ht="23.25" thickBot="1">
      <c r="B1" s="189" t="s">
        <v>111</v>
      </c>
      <c r="C1" s="190"/>
      <c r="D1" s="190"/>
      <c r="E1" s="190"/>
      <c r="F1" s="190"/>
      <c r="G1" s="191"/>
      <c r="K1" s="120"/>
      <c r="M1" s="118" t="s">
        <v>17</v>
      </c>
    </row>
    <row r="2" spans="2:21" s="7" customFormat="1" ht="28.5" customHeight="1">
      <c r="B2" s="137" t="s">
        <v>141</v>
      </c>
      <c r="C2" s="136"/>
      <c r="D2" s="132"/>
      <c r="E2" s="132"/>
      <c r="F2" s="150" t="s">
        <v>85</v>
      </c>
      <c r="G2" s="151">
        <f>MAX('Matrice de calcul'!$I$5:$I$503)</f>
        <v>28.079155436832732</v>
      </c>
      <c r="H2" s="156">
        <f>$G$2*3.6</f>
        <v>101.08495957259784</v>
      </c>
      <c r="J2" s="139"/>
      <c r="K2" s="120"/>
      <c r="L2" s="134"/>
      <c r="M2" s="133"/>
      <c r="U2" s="135"/>
    </row>
    <row r="3" spans="2:13" ht="12.75">
      <c r="B3" s="183" t="s">
        <v>57</v>
      </c>
      <c r="C3" s="184"/>
      <c r="D3" s="183" t="s">
        <v>58</v>
      </c>
      <c r="E3" s="184"/>
      <c r="F3" s="150" t="s">
        <v>86</v>
      </c>
      <c r="G3" s="152">
        <f>'Matrice de calcul'!$F$5</f>
        <v>25.44956174346149</v>
      </c>
      <c r="J3" s="140"/>
      <c r="K3" s="120"/>
      <c r="L3" s="119">
        <f>$G$3/9.81</f>
        <v>2.59424686477691</v>
      </c>
      <c r="M3" s="118" t="s">
        <v>87</v>
      </c>
    </row>
    <row r="4" spans="2:13" ht="12.75">
      <c r="B4" s="68" t="s">
        <v>142</v>
      </c>
      <c r="C4" s="131">
        <v>1.5</v>
      </c>
      <c r="D4" s="68" t="s">
        <v>60</v>
      </c>
      <c r="E4" s="121">
        <v>89</v>
      </c>
      <c r="F4" s="147" t="s">
        <v>118</v>
      </c>
      <c r="G4" s="141">
        <f>MAX('Matrice de calcul'!$L$21:$L$254)</f>
        <v>33.261910013544465</v>
      </c>
      <c r="J4" s="145"/>
      <c r="K4" s="118"/>
      <c r="L4" s="118"/>
      <c r="M4" s="118"/>
    </row>
    <row r="5" spans="2:13" ht="12.75">
      <c r="B5" s="68" t="s">
        <v>139</v>
      </c>
      <c r="C5" s="131">
        <v>8.9</v>
      </c>
      <c r="D5" s="68" t="s">
        <v>61</v>
      </c>
      <c r="E5" s="122">
        <v>25</v>
      </c>
      <c r="F5" s="150" t="s">
        <v>126</v>
      </c>
      <c r="G5" s="153">
        <f>'Matrice de calcul'!$D$34</f>
        <v>0.389204741172797</v>
      </c>
      <c r="H5" t="s">
        <v>173</v>
      </c>
      <c r="J5" s="142"/>
      <c r="K5" s="118"/>
      <c r="L5" s="118"/>
      <c r="M5" s="118"/>
    </row>
    <row r="6" spans="2:13" ht="12.75">
      <c r="B6" s="146" t="s">
        <v>143</v>
      </c>
      <c r="C6" s="131">
        <v>0.9</v>
      </c>
      <c r="D6" s="107" t="s">
        <v>84</v>
      </c>
      <c r="F6" s="150" t="s">
        <v>127</v>
      </c>
      <c r="G6" s="153">
        <f>'Matrice de calcul'!$D$54-'Etude analytique'!$G$5</f>
        <v>0.14446979500774515</v>
      </c>
      <c r="H6" s="8">
        <f>'Matrice de calcul'!Q3</f>
        <v>123.30945452755422</v>
      </c>
      <c r="J6" s="142"/>
      <c r="K6" s="118"/>
      <c r="L6" s="118"/>
      <c r="M6" s="118"/>
    </row>
    <row r="7" spans="2:13" ht="12.75">
      <c r="B7" s="68" t="s">
        <v>144</v>
      </c>
      <c r="C7" s="131">
        <v>0.1</v>
      </c>
      <c r="D7" s="68" t="s">
        <v>83</v>
      </c>
      <c r="E7" s="123">
        <v>2</v>
      </c>
      <c r="F7" s="150" t="s">
        <v>128</v>
      </c>
      <c r="G7" s="143">
        <f>G6+G5</f>
        <v>0.5336745361805422</v>
      </c>
      <c r="H7" t="s">
        <v>174</v>
      </c>
      <c r="J7" s="143"/>
      <c r="K7" s="118"/>
      <c r="L7" s="118"/>
      <c r="M7" s="118"/>
    </row>
    <row r="8" spans="2:11" ht="12.75">
      <c r="B8" s="69" t="s">
        <v>66</v>
      </c>
      <c r="C8" s="129">
        <v>0.4</v>
      </c>
      <c r="D8" s="69" t="s">
        <v>56</v>
      </c>
      <c r="E8" s="124">
        <v>0.45</v>
      </c>
      <c r="F8" s="150" t="s">
        <v>145</v>
      </c>
      <c r="G8" s="143">
        <f>VLOOKUP(-1,'Matrice de calcul'!O55:P602,2,FALSE)</f>
        <v>5.539999999999989</v>
      </c>
      <c r="H8" s="177">
        <f>H6/9.81</f>
        <v>12.56977110372622</v>
      </c>
      <c r="J8" s="144"/>
      <c r="K8" s="117" t="s">
        <v>130</v>
      </c>
    </row>
    <row r="9" spans="2:10" ht="15" customHeight="1">
      <c r="B9" s="89"/>
      <c r="C9" s="89"/>
      <c r="D9" s="89"/>
      <c r="E9" s="89"/>
      <c r="F9" s="154" t="s">
        <v>140</v>
      </c>
      <c r="G9" s="155">
        <f>E173</f>
        <v>9.292268782211892</v>
      </c>
      <c r="J9" s="138"/>
    </row>
    <row r="10" spans="2:27" ht="15.75">
      <c r="B10" s="89"/>
      <c r="C10" s="89"/>
      <c r="D10" s="89"/>
      <c r="E10" s="89"/>
      <c r="F10" s="89"/>
      <c r="G10" s="89"/>
      <c r="K10" s="178" t="s">
        <v>132</v>
      </c>
      <c r="L10" s="108" t="s">
        <v>95</v>
      </c>
      <c r="M10" s="111" t="s">
        <v>96</v>
      </c>
      <c r="N10" s="128">
        <v>0</v>
      </c>
      <c r="U10" s="115" t="s">
        <v>119</v>
      </c>
      <c r="V10" s="115" t="s">
        <v>120</v>
      </c>
      <c r="W10" s="115" t="s">
        <v>121</v>
      </c>
      <c r="X10" s="115" t="s">
        <v>122</v>
      </c>
      <c r="Y10" s="115" t="s">
        <v>123</v>
      </c>
      <c r="Z10" s="115" t="s">
        <v>124</v>
      </c>
      <c r="AA10" s="115" t="s">
        <v>125</v>
      </c>
    </row>
    <row r="11" spans="2:27" ht="15.75">
      <c r="B11" s="89"/>
      <c r="C11" s="89"/>
      <c r="D11" s="89"/>
      <c r="E11" s="89"/>
      <c r="F11" s="89"/>
      <c r="G11" s="89"/>
      <c r="K11" s="179"/>
      <c r="L11" s="109" t="s">
        <v>97</v>
      </c>
      <c r="M11" s="112" t="s">
        <v>98</v>
      </c>
      <c r="N11" s="128"/>
      <c r="U11" s="20">
        <v>1</v>
      </c>
      <c r="V11">
        <v>0.08</v>
      </c>
      <c r="W11">
        <v>0.1</v>
      </c>
      <c r="X11">
        <v>1</v>
      </c>
      <c r="Z11">
        <v>8</v>
      </c>
      <c r="AA11">
        <v>0.85</v>
      </c>
    </row>
    <row r="12" spans="2:27" ht="15.75" customHeight="1">
      <c r="B12" s="89"/>
      <c r="C12" s="89"/>
      <c r="D12" s="89"/>
      <c r="E12" s="89"/>
      <c r="F12" s="89"/>
      <c r="G12" s="89"/>
      <c r="K12" s="180" t="s">
        <v>131</v>
      </c>
      <c r="L12" s="108" t="s">
        <v>99</v>
      </c>
      <c r="M12" s="111">
        <v>0</v>
      </c>
      <c r="N12" s="128">
        <v>0</v>
      </c>
      <c r="U12" s="20">
        <v>2</v>
      </c>
      <c r="V12">
        <v>0.085</v>
      </c>
      <c r="W12">
        <v>0.15</v>
      </c>
      <c r="X12">
        <v>2</v>
      </c>
      <c r="Z12">
        <v>8.1</v>
      </c>
      <c r="AA12" s="148">
        <v>0.9</v>
      </c>
    </row>
    <row r="13" spans="2:27" ht="15.75">
      <c r="B13" s="89"/>
      <c r="C13" s="89"/>
      <c r="D13" s="89"/>
      <c r="E13" s="89"/>
      <c r="F13" s="89"/>
      <c r="G13" s="89"/>
      <c r="K13" s="181"/>
      <c r="L13" s="109" t="s">
        <v>101</v>
      </c>
      <c r="M13" s="112">
        <v>0.2</v>
      </c>
      <c r="N13" s="128"/>
      <c r="U13" s="20">
        <v>3</v>
      </c>
      <c r="V13">
        <v>0.09</v>
      </c>
      <c r="W13">
        <v>0.2</v>
      </c>
      <c r="X13">
        <v>3</v>
      </c>
      <c r="Z13">
        <v>8.2</v>
      </c>
      <c r="AA13">
        <v>0.95</v>
      </c>
    </row>
    <row r="14" spans="2:27" ht="15.75" customHeight="1">
      <c r="B14" s="89"/>
      <c r="C14" s="89"/>
      <c r="D14" s="89"/>
      <c r="E14" s="89"/>
      <c r="F14" s="89"/>
      <c r="G14" s="89"/>
      <c r="K14" s="180" t="s">
        <v>133</v>
      </c>
      <c r="L14" s="108" t="s">
        <v>95</v>
      </c>
      <c r="M14" s="111" t="s">
        <v>96</v>
      </c>
      <c r="N14" s="128"/>
      <c r="U14" s="149">
        <v>4</v>
      </c>
      <c r="V14">
        <v>0.095</v>
      </c>
      <c r="W14">
        <v>0.25</v>
      </c>
      <c r="X14">
        <v>4</v>
      </c>
      <c r="Z14">
        <v>8.3</v>
      </c>
      <c r="AA14">
        <v>1</v>
      </c>
    </row>
    <row r="15" spans="2:27" ht="15.75">
      <c r="B15" s="89"/>
      <c r="C15" s="89"/>
      <c r="D15" s="89"/>
      <c r="E15" s="89"/>
      <c r="F15" s="89"/>
      <c r="G15" s="89"/>
      <c r="K15" s="181"/>
      <c r="L15" s="109" t="s">
        <v>97</v>
      </c>
      <c r="M15" s="112" t="s">
        <v>102</v>
      </c>
      <c r="N15" s="128">
        <v>0.15</v>
      </c>
      <c r="U15" s="20">
        <v>5</v>
      </c>
      <c r="V15">
        <v>0.1</v>
      </c>
      <c r="W15">
        <v>0.3</v>
      </c>
      <c r="X15">
        <v>5</v>
      </c>
      <c r="Z15">
        <v>8.4</v>
      </c>
      <c r="AA15">
        <v>1.1</v>
      </c>
    </row>
    <row r="16" spans="2:27" ht="15.75">
      <c r="B16" s="89"/>
      <c r="C16" s="89"/>
      <c r="D16" s="89"/>
      <c r="E16" s="89"/>
      <c r="F16" s="89"/>
      <c r="G16" s="89"/>
      <c r="K16" s="178" t="s">
        <v>103</v>
      </c>
      <c r="L16" s="108" t="s">
        <v>104</v>
      </c>
      <c r="M16" s="111" t="s">
        <v>96</v>
      </c>
      <c r="N16" s="128">
        <v>0</v>
      </c>
      <c r="U16" s="20">
        <v>6</v>
      </c>
      <c r="V16">
        <v>0.105</v>
      </c>
      <c r="W16">
        <v>0.35</v>
      </c>
      <c r="X16">
        <v>6</v>
      </c>
      <c r="Y16">
        <v>30</v>
      </c>
      <c r="Z16">
        <v>8.5</v>
      </c>
      <c r="AA16">
        <v>1.2</v>
      </c>
    </row>
    <row r="17" spans="2:27" ht="15.75">
      <c r="B17" s="89"/>
      <c r="C17" s="89"/>
      <c r="D17" s="89"/>
      <c r="E17" s="89"/>
      <c r="F17" s="89"/>
      <c r="G17" s="89"/>
      <c r="K17" s="182"/>
      <c r="L17" s="110" t="s">
        <v>105</v>
      </c>
      <c r="M17" s="113" t="s">
        <v>96</v>
      </c>
      <c r="N17" s="128"/>
      <c r="U17" s="20">
        <v>7</v>
      </c>
      <c r="V17">
        <v>0.11</v>
      </c>
      <c r="W17">
        <v>0.4</v>
      </c>
      <c r="X17">
        <v>7</v>
      </c>
      <c r="Y17">
        <v>35</v>
      </c>
      <c r="Z17">
        <v>8.6</v>
      </c>
      <c r="AA17">
        <v>1.3</v>
      </c>
    </row>
    <row r="18" spans="2:27" ht="15.75">
      <c r="B18" s="89"/>
      <c r="C18" s="89"/>
      <c r="D18" s="89"/>
      <c r="E18" s="89"/>
      <c r="F18" s="89"/>
      <c r="G18" s="89"/>
      <c r="K18" s="182"/>
      <c r="L18" s="110" t="s">
        <v>134</v>
      </c>
      <c r="M18" s="113" t="s">
        <v>106</v>
      </c>
      <c r="N18" s="128"/>
      <c r="U18" s="20">
        <v>8</v>
      </c>
      <c r="V18">
        <v>0.115</v>
      </c>
      <c r="W18" s="148">
        <v>0.45</v>
      </c>
      <c r="X18">
        <v>8</v>
      </c>
      <c r="Y18">
        <v>40</v>
      </c>
      <c r="Z18">
        <v>8.7</v>
      </c>
      <c r="AA18">
        <v>1.4</v>
      </c>
    </row>
    <row r="19" spans="2:27" ht="15.75">
      <c r="B19" s="89"/>
      <c r="C19" s="89"/>
      <c r="D19" s="89"/>
      <c r="E19" s="89"/>
      <c r="F19" s="89"/>
      <c r="G19" s="89"/>
      <c r="K19" s="182"/>
      <c r="L19" s="110" t="s">
        <v>135</v>
      </c>
      <c r="M19" s="113" t="s">
        <v>100</v>
      </c>
      <c r="N19" s="128"/>
      <c r="U19" s="20">
        <v>9</v>
      </c>
      <c r="V19">
        <v>0.12</v>
      </c>
      <c r="W19">
        <v>0.5</v>
      </c>
      <c r="X19">
        <v>9</v>
      </c>
      <c r="Y19">
        <v>45</v>
      </c>
      <c r="Z19">
        <v>8.8</v>
      </c>
      <c r="AA19">
        <v>1.5</v>
      </c>
    </row>
    <row r="20" spans="2:27" ht="15.75">
      <c r="B20" s="89"/>
      <c r="C20" s="89"/>
      <c r="D20" s="89"/>
      <c r="E20" s="89"/>
      <c r="F20" s="89"/>
      <c r="G20" s="89"/>
      <c r="K20" s="182"/>
      <c r="L20" s="110" t="s">
        <v>107</v>
      </c>
      <c r="M20" s="113" t="s">
        <v>106</v>
      </c>
      <c r="N20" s="128">
        <v>0</v>
      </c>
      <c r="U20" s="20">
        <v>10</v>
      </c>
      <c r="V20">
        <v>0.125</v>
      </c>
      <c r="W20">
        <v>0.55</v>
      </c>
      <c r="X20">
        <v>10</v>
      </c>
      <c r="Y20">
        <v>50</v>
      </c>
      <c r="Z20">
        <v>8.9</v>
      </c>
      <c r="AA20">
        <v>1.6</v>
      </c>
    </row>
    <row r="21" spans="2:27" ht="15.75">
      <c r="B21" s="89"/>
      <c r="C21" s="89"/>
      <c r="D21" s="89"/>
      <c r="E21" s="89"/>
      <c r="F21" s="89"/>
      <c r="G21" s="89"/>
      <c r="K21" s="182"/>
      <c r="L21" s="110" t="s">
        <v>108</v>
      </c>
      <c r="M21" s="113" t="s">
        <v>109</v>
      </c>
      <c r="N21" s="128">
        <v>0</v>
      </c>
      <c r="U21" s="20">
        <v>11</v>
      </c>
      <c r="V21">
        <v>0.13</v>
      </c>
      <c r="W21">
        <v>0.6</v>
      </c>
      <c r="X21">
        <v>11</v>
      </c>
      <c r="Y21">
        <v>55</v>
      </c>
      <c r="AA21">
        <v>1.7</v>
      </c>
    </row>
    <row r="22" spans="2:27" ht="29.25" customHeight="1">
      <c r="B22" s="89"/>
      <c r="C22" s="89"/>
      <c r="D22" s="89"/>
      <c r="E22" s="89"/>
      <c r="F22" s="89"/>
      <c r="G22" s="89"/>
      <c r="K22" s="179"/>
      <c r="L22" s="109" t="s">
        <v>136</v>
      </c>
      <c r="M22" s="112" t="s">
        <v>110</v>
      </c>
      <c r="N22" s="128"/>
      <c r="U22" s="20">
        <v>12</v>
      </c>
      <c r="V22">
        <v>0.135</v>
      </c>
      <c r="W22">
        <v>0.65</v>
      </c>
      <c r="X22">
        <v>12</v>
      </c>
      <c r="Y22">
        <v>60</v>
      </c>
      <c r="AA22">
        <v>1.8</v>
      </c>
    </row>
    <row r="23" spans="2:27" ht="15">
      <c r="B23" s="89"/>
      <c r="C23" s="89"/>
      <c r="D23" s="89"/>
      <c r="E23" s="89"/>
      <c r="F23" s="89"/>
      <c r="G23" s="89"/>
      <c r="M23" s="114"/>
      <c r="N23" s="130">
        <f>SUM(N10:N22)</f>
        <v>0.15</v>
      </c>
      <c r="U23" s="20">
        <v>13</v>
      </c>
      <c r="V23">
        <v>0.14</v>
      </c>
      <c r="W23">
        <v>0.7</v>
      </c>
      <c r="X23">
        <v>13</v>
      </c>
      <c r="Y23">
        <v>65</v>
      </c>
      <c r="AA23">
        <v>1.9</v>
      </c>
    </row>
    <row r="24" spans="2:27" ht="15">
      <c r="B24" s="89"/>
      <c r="C24" s="89"/>
      <c r="D24" s="89"/>
      <c r="E24" s="89"/>
      <c r="F24" s="89"/>
      <c r="G24" s="89"/>
      <c r="M24" s="114"/>
      <c r="N24" s="114"/>
      <c r="V24">
        <v>0.145</v>
      </c>
      <c r="W24">
        <v>0.75</v>
      </c>
      <c r="X24">
        <v>14</v>
      </c>
      <c r="Y24">
        <v>70</v>
      </c>
      <c r="AA24">
        <v>2</v>
      </c>
    </row>
    <row r="25" spans="2:27" ht="15">
      <c r="B25" s="89"/>
      <c r="C25" s="89"/>
      <c r="D25" s="89"/>
      <c r="E25" s="89"/>
      <c r="F25" s="89"/>
      <c r="G25" s="89"/>
      <c r="M25" s="114"/>
      <c r="N25" s="114"/>
      <c r="V25">
        <v>0.15</v>
      </c>
      <c r="W25">
        <v>0.8</v>
      </c>
      <c r="X25">
        <v>15</v>
      </c>
      <c r="Y25">
        <v>75</v>
      </c>
      <c r="AA25">
        <v>2.1</v>
      </c>
    </row>
    <row r="26" spans="2:27" ht="15">
      <c r="B26" s="89"/>
      <c r="C26" s="89"/>
      <c r="D26" s="89"/>
      <c r="E26" s="89"/>
      <c r="F26" s="89"/>
      <c r="G26" s="89"/>
      <c r="M26" s="114"/>
      <c r="N26" s="114"/>
      <c r="V26">
        <v>0.155</v>
      </c>
      <c r="W26">
        <v>0.85</v>
      </c>
      <c r="X26">
        <v>16</v>
      </c>
      <c r="Y26">
        <v>80</v>
      </c>
      <c r="AA26" s="148">
        <v>2.2</v>
      </c>
    </row>
    <row r="27" spans="2:27" ht="15">
      <c r="B27" s="89"/>
      <c r="C27" s="89"/>
      <c r="D27" s="89"/>
      <c r="E27" s="89"/>
      <c r="F27" s="89"/>
      <c r="G27" s="89"/>
      <c r="M27" s="114"/>
      <c r="N27" s="114"/>
      <c r="V27">
        <v>0.16</v>
      </c>
      <c r="W27">
        <v>0.9</v>
      </c>
      <c r="X27">
        <v>17</v>
      </c>
      <c r="Y27" s="148">
        <v>85</v>
      </c>
      <c r="AA27">
        <v>2.3</v>
      </c>
    </row>
    <row r="28" spans="2:27" ht="15">
      <c r="B28" s="89"/>
      <c r="C28" s="89"/>
      <c r="D28" s="89"/>
      <c r="E28" s="89"/>
      <c r="F28" s="89"/>
      <c r="G28" s="89"/>
      <c r="M28" s="114"/>
      <c r="N28" s="114"/>
      <c r="U28"/>
      <c r="V28">
        <v>0.165</v>
      </c>
      <c r="W28">
        <v>0.95</v>
      </c>
      <c r="X28">
        <v>18</v>
      </c>
      <c r="Y28">
        <v>86</v>
      </c>
      <c r="AA28">
        <v>2.4</v>
      </c>
    </row>
    <row r="29" spans="2:27" ht="12.75">
      <c r="B29" s="89"/>
      <c r="C29" s="89"/>
      <c r="D29" s="89"/>
      <c r="E29" s="89"/>
      <c r="F29" s="89"/>
      <c r="G29" s="89"/>
      <c r="V29">
        <v>0.17</v>
      </c>
      <c r="W29">
        <v>1</v>
      </c>
      <c r="X29">
        <v>19</v>
      </c>
      <c r="Y29">
        <v>87</v>
      </c>
      <c r="AA29">
        <v>2.5</v>
      </c>
    </row>
    <row r="30" spans="2:27" ht="12.75">
      <c r="B30" s="89"/>
      <c r="C30" s="89"/>
      <c r="D30" s="89"/>
      <c r="E30" s="89"/>
      <c r="F30" s="89"/>
      <c r="G30" s="89"/>
      <c r="V30">
        <v>0.175</v>
      </c>
      <c r="W30">
        <v>1.05</v>
      </c>
      <c r="X30">
        <v>20</v>
      </c>
      <c r="Y30">
        <v>88</v>
      </c>
      <c r="AA30">
        <v>2.6</v>
      </c>
    </row>
    <row r="31" spans="2:27" ht="12.75">
      <c r="B31" s="89"/>
      <c r="C31" s="89"/>
      <c r="D31" s="89"/>
      <c r="E31" s="89"/>
      <c r="F31" s="89"/>
      <c r="G31" s="89"/>
      <c r="V31">
        <v>0.18</v>
      </c>
      <c r="W31">
        <v>1.1</v>
      </c>
      <c r="X31">
        <v>21</v>
      </c>
      <c r="Y31">
        <v>89</v>
      </c>
      <c r="AA31">
        <v>2.7</v>
      </c>
    </row>
    <row r="32" spans="2:27" s="1" customFormat="1" ht="12.75">
      <c r="B32" s="90"/>
      <c r="C32" s="90"/>
      <c r="D32" s="90"/>
      <c r="E32" s="90"/>
      <c r="F32" s="90"/>
      <c r="G32" s="90"/>
      <c r="U32" s="116"/>
      <c r="V32">
        <v>0.185</v>
      </c>
      <c r="W32">
        <v>1.15</v>
      </c>
      <c r="X32">
        <v>22</v>
      </c>
      <c r="Y32" s="1">
        <v>90</v>
      </c>
      <c r="AA32">
        <v>2.8</v>
      </c>
    </row>
    <row r="33" spans="2:27" ht="12.75">
      <c r="B33" s="89"/>
      <c r="C33" s="89"/>
      <c r="D33" s="89"/>
      <c r="E33" s="89"/>
      <c r="F33" s="89"/>
      <c r="G33" s="89"/>
      <c r="V33">
        <v>0.19</v>
      </c>
      <c r="W33">
        <v>1.2</v>
      </c>
      <c r="X33">
        <v>23</v>
      </c>
      <c r="AA33">
        <v>2.9</v>
      </c>
    </row>
    <row r="34" spans="2:27" ht="12.75">
      <c r="B34" s="89"/>
      <c r="C34" s="89"/>
      <c r="D34" s="89"/>
      <c r="E34" s="89"/>
      <c r="F34" s="89"/>
      <c r="G34" s="89"/>
      <c r="V34">
        <v>0.195</v>
      </c>
      <c r="W34">
        <v>1.25</v>
      </c>
      <c r="X34">
        <v>24</v>
      </c>
      <c r="AA34">
        <v>3</v>
      </c>
    </row>
    <row r="35" spans="2:27" ht="12.75">
      <c r="B35" s="89"/>
      <c r="C35" s="89"/>
      <c r="D35" s="89"/>
      <c r="E35" s="89"/>
      <c r="F35" s="89"/>
      <c r="G35" s="89"/>
      <c r="V35">
        <v>0.2</v>
      </c>
      <c r="W35">
        <v>1.3</v>
      </c>
      <c r="X35">
        <v>25</v>
      </c>
      <c r="AA35">
        <v>3.1</v>
      </c>
    </row>
    <row r="36" spans="2:24" ht="12.75">
      <c r="B36" s="89"/>
      <c r="C36" s="89"/>
      <c r="D36" s="89"/>
      <c r="E36" s="89"/>
      <c r="F36" s="89"/>
      <c r="G36" s="89"/>
      <c r="X36">
        <v>26</v>
      </c>
    </row>
    <row r="37" spans="2:24" ht="12.75">
      <c r="B37" s="89"/>
      <c r="C37" s="89"/>
      <c r="D37" s="89"/>
      <c r="E37" s="89"/>
      <c r="F37" s="89"/>
      <c r="G37" s="89"/>
      <c r="X37">
        <v>27</v>
      </c>
    </row>
    <row r="38" spans="2:24" ht="12.75">
      <c r="B38" s="89"/>
      <c r="C38" s="89"/>
      <c r="D38" s="89"/>
      <c r="E38" s="89"/>
      <c r="F38" s="89"/>
      <c r="G38" s="89"/>
      <c r="X38">
        <v>28</v>
      </c>
    </row>
    <row r="39" spans="2:24" ht="12.75">
      <c r="B39" s="89"/>
      <c r="C39" s="89"/>
      <c r="D39" s="89"/>
      <c r="E39" s="89"/>
      <c r="F39" s="89"/>
      <c r="G39" s="89"/>
      <c r="X39">
        <v>29</v>
      </c>
    </row>
    <row r="40" spans="2:24" ht="12.75">
      <c r="B40" s="89"/>
      <c r="C40" s="89"/>
      <c r="D40" s="89"/>
      <c r="E40" s="89"/>
      <c r="F40" s="89"/>
      <c r="G40" s="89"/>
      <c r="X40" s="148">
        <v>30</v>
      </c>
    </row>
    <row r="41" spans="2:24" ht="12.75">
      <c r="B41" s="89"/>
      <c r="C41" s="89"/>
      <c r="D41" s="89"/>
      <c r="E41" s="89"/>
      <c r="F41" s="89"/>
      <c r="G41" s="89"/>
      <c r="X41">
        <v>31</v>
      </c>
    </row>
    <row r="42" spans="2:24" ht="12.75">
      <c r="B42" s="89"/>
      <c r="C42" s="89"/>
      <c r="D42" s="89"/>
      <c r="E42" s="89"/>
      <c r="F42" s="89"/>
      <c r="G42" s="89"/>
      <c r="X42">
        <v>32</v>
      </c>
    </row>
    <row r="43" spans="2:7" ht="12.75">
      <c r="B43" s="89"/>
      <c r="C43" s="89"/>
      <c r="D43" s="89"/>
      <c r="E43" s="89"/>
      <c r="F43" s="89"/>
      <c r="G43" s="89"/>
    </row>
    <row r="44" spans="2:21" ht="12.75">
      <c r="B44" s="89"/>
      <c r="C44" s="89"/>
      <c r="D44" s="89"/>
      <c r="E44" s="89"/>
      <c r="F44" s="89"/>
      <c r="G44" s="89"/>
      <c r="U44"/>
    </row>
    <row r="45" spans="2:7" ht="12.75">
      <c r="B45" s="89"/>
      <c r="C45" s="89"/>
      <c r="D45" s="89"/>
      <c r="E45" s="89"/>
      <c r="F45" s="89"/>
      <c r="G45" s="89"/>
    </row>
    <row r="46" spans="2:7" ht="12.75">
      <c r="B46" s="89"/>
      <c r="C46" s="89"/>
      <c r="D46" s="89"/>
      <c r="E46" s="89"/>
      <c r="F46" s="89"/>
      <c r="G46" s="89"/>
    </row>
    <row r="47" spans="2:7" ht="12.75">
      <c r="B47" s="101"/>
      <c r="C47" s="70"/>
      <c r="D47" s="89"/>
      <c r="E47" s="89"/>
      <c r="F47" s="89"/>
      <c r="G47" s="89"/>
    </row>
    <row r="48" spans="2:16" ht="12.75">
      <c r="B48" s="89"/>
      <c r="C48" s="89"/>
      <c r="D48" s="89"/>
      <c r="E48" s="89"/>
      <c r="F48" s="89"/>
      <c r="G48" s="89"/>
      <c r="L48" s="89" t="s">
        <v>112</v>
      </c>
      <c r="M48" s="89" t="s">
        <v>113</v>
      </c>
      <c r="P48" t="s">
        <v>114</v>
      </c>
    </row>
    <row r="49" spans="2:16" ht="12.75">
      <c r="B49" s="89"/>
      <c r="C49" s="89"/>
      <c r="D49" s="89"/>
      <c r="E49" s="89"/>
      <c r="F49" s="89"/>
      <c r="G49" s="89"/>
      <c r="L49" s="89"/>
      <c r="M49" s="89" t="s">
        <v>115</v>
      </c>
      <c r="P49" t="s">
        <v>116</v>
      </c>
    </row>
    <row r="50" spans="2:13" ht="12.75">
      <c r="B50" s="89"/>
      <c r="C50" s="89"/>
      <c r="D50" s="89"/>
      <c r="E50" s="89"/>
      <c r="F50" s="89"/>
      <c r="G50" s="89"/>
      <c r="L50" s="89"/>
      <c r="M50" s="89" t="s">
        <v>117</v>
      </c>
    </row>
    <row r="51" ht="12.75">
      <c r="O51" s="9"/>
    </row>
    <row r="52" ht="12.75">
      <c r="O52" s="9"/>
    </row>
    <row r="53" ht="12.75">
      <c r="O53" s="9"/>
    </row>
    <row r="54" ht="12.75">
      <c r="O54" s="9"/>
    </row>
    <row r="55" ht="12.75">
      <c r="O55" s="9"/>
    </row>
    <row r="56" ht="12.75">
      <c r="O56" s="9"/>
    </row>
    <row r="57" ht="12.75">
      <c r="O57" s="9"/>
    </row>
    <row r="58" ht="12.75">
      <c r="O58" s="9"/>
    </row>
    <row r="59" ht="12.75">
      <c r="O59" s="9"/>
    </row>
    <row r="60" ht="12.75">
      <c r="O60" s="9"/>
    </row>
    <row r="61" ht="12.75">
      <c r="O61" s="9"/>
    </row>
    <row r="62" ht="12.75">
      <c r="O62" s="9"/>
    </row>
    <row r="63" ht="12.75">
      <c r="O63" s="9"/>
    </row>
    <row r="64" ht="12.75">
      <c r="O64" s="9"/>
    </row>
    <row r="65" ht="12.75">
      <c r="O65" s="9"/>
    </row>
    <row r="66" ht="12.75">
      <c r="O66" s="9"/>
    </row>
    <row r="67" ht="12.75">
      <c r="O67" s="9"/>
    </row>
    <row r="68" ht="12.75">
      <c r="O68" s="9"/>
    </row>
    <row r="69" ht="12.75">
      <c r="O69" s="9"/>
    </row>
    <row r="70" ht="12.75">
      <c r="O70" s="9"/>
    </row>
    <row r="71" ht="12.75">
      <c r="O71" s="9"/>
    </row>
    <row r="72" ht="12.75">
      <c r="O72" s="9"/>
    </row>
    <row r="73" ht="12.75">
      <c r="O73" s="9"/>
    </row>
    <row r="74" ht="12.75">
      <c r="O74" s="9"/>
    </row>
    <row r="75" ht="12.75">
      <c r="O75" s="9"/>
    </row>
    <row r="76" ht="12.75">
      <c r="O76" s="9"/>
    </row>
    <row r="77" ht="12.75" customHeight="1">
      <c r="O77" s="9"/>
    </row>
    <row r="78" ht="12.75" customHeight="1">
      <c r="O78" s="9"/>
    </row>
    <row r="79" ht="12.75" customHeight="1">
      <c r="O79" s="9"/>
    </row>
    <row r="80" ht="12.75" customHeight="1">
      <c r="O80" s="9"/>
    </row>
    <row r="81" ht="12.75" customHeight="1">
      <c r="O81" s="9"/>
    </row>
    <row r="82" ht="12.75" customHeight="1">
      <c r="O82" s="9"/>
    </row>
    <row r="83" ht="12.75" customHeight="1">
      <c r="O83" s="9"/>
    </row>
    <row r="84" ht="12.75" customHeight="1">
      <c r="O84" s="9"/>
    </row>
    <row r="85" ht="12.75" customHeight="1">
      <c r="O85" s="9"/>
    </row>
    <row r="86" ht="12.75" customHeight="1">
      <c r="O86" s="9"/>
    </row>
    <row r="87" ht="12.75" customHeight="1">
      <c r="O87" s="9"/>
    </row>
    <row r="88" ht="12.75" customHeight="1">
      <c r="O88" s="9"/>
    </row>
    <row r="89" ht="12.75" customHeight="1">
      <c r="O89" s="9"/>
    </row>
    <row r="90" ht="12.75" customHeight="1">
      <c r="O90" s="9"/>
    </row>
    <row r="91" ht="12.75" customHeight="1">
      <c r="O91" s="9"/>
    </row>
    <row r="92" ht="12.75" customHeight="1">
      <c r="O92" s="9"/>
    </row>
    <row r="93" ht="12.75" customHeight="1">
      <c r="O93" s="9"/>
    </row>
    <row r="94" ht="12.75" customHeight="1">
      <c r="O94" s="9"/>
    </row>
    <row r="95" ht="12.75" customHeight="1">
      <c r="O95" s="9"/>
    </row>
    <row r="96" ht="12.75" customHeight="1">
      <c r="O96" s="9"/>
    </row>
    <row r="97" ht="12.75" customHeight="1">
      <c r="O97" s="9"/>
    </row>
    <row r="98" ht="12.75" customHeight="1">
      <c r="O98" s="9"/>
    </row>
    <row r="99" ht="12.75" customHeight="1">
      <c r="O99" s="9"/>
    </row>
    <row r="100" ht="12.75" customHeight="1">
      <c r="O100" s="9"/>
    </row>
    <row r="101" ht="12.75" customHeight="1">
      <c r="O101" s="9"/>
    </row>
    <row r="102" ht="12.75" customHeight="1">
      <c r="O102" s="9"/>
    </row>
    <row r="103" spans="9:15" ht="12.75">
      <c r="I103" s="2"/>
      <c r="J103" s="2"/>
      <c r="K103" s="4"/>
      <c r="O103" s="9"/>
    </row>
    <row r="104" spans="2:15" ht="15">
      <c r="B104" s="83" t="s">
        <v>76</v>
      </c>
      <c r="C104" s="7"/>
      <c r="D104" s="11"/>
      <c r="K104" s="4"/>
      <c r="O104" s="9"/>
    </row>
    <row r="105" spans="2:21" s="14" customFormat="1" ht="12.75">
      <c r="B105" s="12"/>
      <c r="C105" s="13"/>
      <c r="D105" s="11"/>
      <c r="K105" s="16"/>
      <c r="O105" s="17"/>
      <c r="U105" s="55"/>
    </row>
    <row r="106" spans="2:21" s="14" customFormat="1" ht="12.75">
      <c r="B106" t="s">
        <v>9</v>
      </c>
      <c r="C106" s="13"/>
      <c r="D106" s="11"/>
      <c r="E106" s="14" t="s">
        <v>31</v>
      </c>
      <c r="K106" s="16"/>
      <c r="O106" s="17"/>
      <c r="U106" s="55"/>
    </row>
    <row r="107" spans="2:21" s="14" customFormat="1" ht="12.75">
      <c r="B107" s="2"/>
      <c r="C107" s="13"/>
      <c r="D107" s="11"/>
      <c r="I107" s="15"/>
      <c r="J107" s="15"/>
      <c r="K107" s="16"/>
      <c r="O107" s="17"/>
      <c r="U107" s="55"/>
    </row>
    <row r="108" spans="2:21" s="14" customFormat="1" ht="12.75">
      <c r="B108" s="82" t="s">
        <v>27</v>
      </c>
      <c r="C108" s="21" t="s">
        <v>30</v>
      </c>
      <c r="D108" s="22"/>
      <c r="I108" s="15"/>
      <c r="J108" s="15"/>
      <c r="K108" s="16"/>
      <c r="O108" s="17"/>
      <c r="U108" s="55"/>
    </row>
    <row r="109" spans="2:21" s="14" customFormat="1" ht="12.75">
      <c r="B109" t="s">
        <v>39</v>
      </c>
      <c r="D109"/>
      <c r="E109"/>
      <c r="F109"/>
      <c r="G109"/>
      <c r="H109"/>
      <c r="I109"/>
      <c r="J109"/>
      <c r="K109"/>
      <c r="O109" s="17"/>
      <c r="U109" s="55"/>
    </row>
    <row r="110" spans="2:21" s="14" customFormat="1" ht="12.75">
      <c r="B110" t="s">
        <v>40</v>
      </c>
      <c r="D110"/>
      <c r="E110"/>
      <c r="F110"/>
      <c r="G110"/>
      <c r="H110"/>
      <c r="I110"/>
      <c r="J110"/>
      <c r="K110"/>
      <c r="O110" s="17"/>
      <c r="U110" s="55"/>
    </row>
    <row r="111" spans="2:21" s="14" customFormat="1" ht="12.75">
      <c r="B111" t="s">
        <v>38</v>
      </c>
      <c r="D111"/>
      <c r="E111"/>
      <c r="F111"/>
      <c r="G111"/>
      <c r="H111"/>
      <c r="I111"/>
      <c r="J111"/>
      <c r="K111"/>
      <c r="U111" s="55"/>
    </row>
    <row r="112" spans="2:21" s="14" customFormat="1" ht="14.25">
      <c r="B112" t="s">
        <v>41</v>
      </c>
      <c r="D112"/>
      <c r="E112" s="18"/>
      <c r="F112" s="19"/>
      <c r="G112"/>
      <c r="I112" s="15"/>
      <c r="J112" s="15"/>
      <c r="K112" s="16"/>
      <c r="O112" s="17"/>
      <c r="U112" s="55"/>
    </row>
    <row r="113" spans="2:21" s="14" customFormat="1" ht="15">
      <c r="B113" s="84" t="s">
        <v>23</v>
      </c>
      <c r="D113"/>
      <c r="E113"/>
      <c r="F113"/>
      <c r="G113"/>
      <c r="I113" s="15"/>
      <c r="J113" s="15"/>
      <c r="K113" s="16"/>
      <c r="O113" s="17"/>
      <c r="U113" s="55"/>
    </row>
    <row r="114" spans="2:21" s="14" customFormat="1" ht="12.75">
      <c r="B114" s="1"/>
      <c r="C114" t="s">
        <v>42</v>
      </c>
      <c r="D114"/>
      <c r="E114"/>
      <c r="F114"/>
      <c r="G114"/>
      <c r="I114" s="15"/>
      <c r="J114" s="15"/>
      <c r="K114" s="16"/>
      <c r="O114" s="17"/>
      <c r="U114" s="55"/>
    </row>
    <row r="115" spans="2:21" s="14" customFormat="1" ht="12.75">
      <c r="B115" s="1"/>
      <c r="C115" t="s">
        <v>24</v>
      </c>
      <c r="D115"/>
      <c r="E115"/>
      <c r="F115"/>
      <c r="G115"/>
      <c r="I115" s="15"/>
      <c r="J115" s="15"/>
      <c r="K115" s="16"/>
      <c r="O115" s="17"/>
      <c r="U115" s="55"/>
    </row>
    <row r="117" spans="2:7" ht="20.25">
      <c r="B117" s="74" t="s">
        <v>43</v>
      </c>
      <c r="C117" s="75"/>
      <c r="D117" s="75"/>
      <c r="E117" s="75"/>
      <c r="F117" s="75"/>
      <c r="G117" s="75"/>
    </row>
    <row r="119" ht="12.75">
      <c r="B119" s="1" t="s">
        <v>44</v>
      </c>
    </row>
    <row r="121" spans="2:7" ht="12.75">
      <c r="B121" s="106" t="s">
        <v>82</v>
      </c>
      <c r="C121" s="89"/>
      <c r="D121" s="89"/>
      <c r="E121" s="89"/>
      <c r="F121" s="89"/>
      <c r="G121" s="89"/>
    </row>
    <row r="122" spans="2:5" ht="12.75">
      <c r="B122" s="104" t="s">
        <v>6</v>
      </c>
      <c r="C122" s="89"/>
      <c r="D122" s="89"/>
      <c r="E122" s="89"/>
    </row>
    <row r="123" spans="2:5" ht="12.75">
      <c r="B123" s="104" t="s">
        <v>7</v>
      </c>
      <c r="C123" s="89"/>
      <c r="D123" s="89"/>
      <c r="E123" s="89"/>
    </row>
    <row r="124" spans="2:5" ht="12.75">
      <c r="B124" s="104" t="s">
        <v>19</v>
      </c>
      <c r="C124" s="89"/>
      <c r="D124" s="89"/>
      <c r="E124" s="89"/>
    </row>
    <row r="125" spans="2:7" ht="12.75">
      <c r="B125" s="104" t="s">
        <v>5</v>
      </c>
      <c r="C125" s="89"/>
      <c r="D125" s="89"/>
      <c r="E125" s="89"/>
      <c r="F125" s="89"/>
      <c r="G125" s="89"/>
    </row>
    <row r="126" spans="2:7" ht="12.75">
      <c r="B126" s="104" t="s">
        <v>62</v>
      </c>
      <c r="C126" s="89"/>
      <c r="D126" s="89"/>
      <c r="E126" s="89"/>
      <c r="F126" s="89"/>
      <c r="G126" s="89"/>
    </row>
    <row r="127" spans="2:7" ht="12.75">
      <c r="B127" s="104" t="s">
        <v>63</v>
      </c>
      <c r="C127" s="89"/>
      <c r="D127" s="89"/>
      <c r="E127" s="89"/>
      <c r="F127" s="89"/>
      <c r="G127" s="89"/>
    </row>
    <row r="128" spans="2:7" ht="12.75">
      <c r="B128" s="104" t="s">
        <v>64</v>
      </c>
      <c r="C128" s="89"/>
      <c r="D128" s="89"/>
      <c r="E128" s="89"/>
      <c r="F128" s="89"/>
      <c r="G128" s="89"/>
    </row>
    <row r="129" spans="2:7" ht="12.75">
      <c r="B129" s="104" t="s">
        <v>65</v>
      </c>
      <c r="C129" s="89"/>
      <c r="D129" s="89"/>
      <c r="E129" s="89"/>
      <c r="F129" s="89"/>
      <c r="G129" s="89"/>
    </row>
    <row r="130" spans="2:7" ht="12.75">
      <c r="B130" s="104" t="s">
        <v>67</v>
      </c>
      <c r="C130" s="89"/>
      <c r="D130" s="89"/>
      <c r="E130" s="89"/>
      <c r="F130" s="89"/>
      <c r="G130" s="89"/>
    </row>
    <row r="131" spans="2:7" ht="12.75">
      <c r="B131" s="105" t="s">
        <v>68</v>
      </c>
      <c r="C131" s="89"/>
      <c r="D131" s="89"/>
      <c r="E131" s="89"/>
      <c r="F131" s="89"/>
      <c r="G131" s="89"/>
    </row>
    <row r="132" spans="2:7" ht="12.75">
      <c r="B132" s="89"/>
      <c r="C132" s="89"/>
      <c r="D132" s="89"/>
      <c r="E132" s="89"/>
      <c r="F132" s="89"/>
      <c r="G132" s="89"/>
    </row>
    <row r="133" spans="2:7" ht="12.75">
      <c r="B133" s="89"/>
      <c r="C133" s="89"/>
      <c r="D133" s="89"/>
      <c r="E133" s="89"/>
      <c r="F133" s="89"/>
      <c r="G133" s="89"/>
    </row>
    <row r="134" spans="2:7" ht="12.75">
      <c r="B134" s="89"/>
      <c r="C134" s="89"/>
      <c r="D134" s="89"/>
      <c r="E134" s="89"/>
      <c r="F134" s="89"/>
      <c r="G134" s="89"/>
    </row>
    <row r="135" spans="2:7" ht="12.75">
      <c r="B135" s="89"/>
      <c r="C135" s="89"/>
      <c r="D135" s="89"/>
      <c r="E135" s="89"/>
      <c r="F135" s="89"/>
      <c r="G135" s="89"/>
    </row>
    <row r="136" spans="2:7" ht="12.75">
      <c r="B136" s="89"/>
      <c r="C136" s="89"/>
      <c r="D136" s="89"/>
      <c r="E136" s="89"/>
      <c r="F136" s="89"/>
      <c r="G136" s="89"/>
    </row>
    <row r="137" spans="2:7" ht="12.75">
      <c r="B137" s="89"/>
      <c r="C137" s="89"/>
      <c r="D137" s="89"/>
      <c r="E137" s="89"/>
      <c r="F137" s="89"/>
      <c r="G137" s="89"/>
    </row>
    <row r="138" spans="2:7" ht="12.75">
      <c r="B138" s="89"/>
      <c r="C138" s="89"/>
      <c r="D138" s="89"/>
      <c r="E138" s="89"/>
      <c r="F138" s="89"/>
      <c r="G138" s="89"/>
    </row>
    <row r="139" spans="2:7" ht="12.75">
      <c r="B139" s="89"/>
      <c r="C139" s="89"/>
      <c r="D139" s="89"/>
      <c r="E139" s="89"/>
      <c r="F139" s="89"/>
      <c r="G139" s="89"/>
    </row>
    <row r="140" spans="2:7" ht="12.75">
      <c r="B140" s="89"/>
      <c r="C140" s="89"/>
      <c r="D140" s="89"/>
      <c r="E140" s="89"/>
      <c r="F140" s="89"/>
      <c r="G140" s="89"/>
    </row>
    <row r="141" spans="2:7" ht="12.75">
      <c r="B141" s="89"/>
      <c r="C141" s="89"/>
      <c r="D141" s="89"/>
      <c r="E141" s="89"/>
      <c r="F141" s="89"/>
      <c r="G141" s="89"/>
    </row>
    <row r="142" spans="2:7" ht="12.75">
      <c r="B142" s="89"/>
      <c r="C142" s="89"/>
      <c r="D142" s="89"/>
      <c r="E142" s="89"/>
      <c r="F142" s="89"/>
      <c r="G142" s="89"/>
    </row>
    <row r="143" spans="2:7" ht="12.75">
      <c r="B143" s="89"/>
      <c r="C143" s="89"/>
      <c r="D143" s="89"/>
      <c r="E143" s="89"/>
      <c r="F143" s="89"/>
      <c r="G143" s="89"/>
    </row>
    <row r="144" spans="2:7" ht="12.75">
      <c r="B144" s="90"/>
      <c r="C144" s="89"/>
      <c r="D144" s="89"/>
      <c r="E144" s="89"/>
      <c r="F144" s="89"/>
      <c r="G144" s="89"/>
    </row>
    <row r="145" spans="2:7" ht="12.75">
      <c r="B145" s="90"/>
      <c r="C145" s="89"/>
      <c r="D145" s="89"/>
      <c r="E145" s="89"/>
      <c r="F145" s="89"/>
      <c r="G145" s="89"/>
    </row>
    <row r="146" spans="2:7" ht="12.75">
      <c r="B146" s="90"/>
      <c r="C146" s="89"/>
      <c r="D146" s="89"/>
      <c r="E146" s="89"/>
      <c r="F146" s="89"/>
      <c r="G146" s="89"/>
    </row>
    <row r="147" spans="2:7" ht="12.75">
      <c r="B147" s="90"/>
      <c r="C147" s="89"/>
      <c r="D147" s="89"/>
      <c r="E147" s="89"/>
      <c r="F147" s="89"/>
      <c r="G147" s="89"/>
    </row>
    <row r="148" spans="2:7" ht="12.75">
      <c r="B148" s="90"/>
      <c r="C148" s="89"/>
      <c r="D148" s="89"/>
      <c r="E148" s="89"/>
      <c r="F148" s="89"/>
      <c r="G148" s="89"/>
    </row>
    <row r="149" spans="2:7" ht="12.75">
      <c r="B149" s="90"/>
      <c r="C149" s="89"/>
      <c r="D149" s="89"/>
      <c r="E149" s="89"/>
      <c r="F149" s="89"/>
      <c r="G149" s="89"/>
    </row>
    <row r="150" spans="2:7" ht="12.75">
      <c r="B150" s="90"/>
      <c r="C150" s="89"/>
      <c r="D150" s="89"/>
      <c r="E150" s="89"/>
      <c r="F150" s="89"/>
      <c r="G150" s="89"/>
    </row>
    <row r="151" spans="2:7" ht="12.75">
      <c r="B151" s="90"/>
      <c r="C151" s="89"/>
      <c r="D151" s="89"/>
      <c r="E151" s="89"/>
      <c r="F151" s="89"/>
      <c r="G151" s="89"/>
    </row>
    <row r="152" spans="2:7" ht="12.75">
      <c r="B152" s="90"/>
      <c r="C152" s="89"/>
      <c r="D152" s="89"/>
      <c r="E152" s="89"/>
      <c r="F152" s="89"/>
      <c r="G152" s="89"/>
    </row>
    <row r="153" spans="2:8" ht="20.25">
      <c r="B153" s="102" t="s">
        <v>69</v>
      </c>
      <c r="C153" s="103"/>
      <c r="D153" s="103"/>
      <c r="E153" s="103"/>
      <c r="F153" s="103"/>
      <c r="G153" s="103"/>
      <c r="H153" s="7"/>
    </row>
    <row r="155" spans="2:7" ht="12.75">
      <c r="B155" t="s">
        <v>0</v>
      </c>
      <c r="F155" s="185" t="s">
        <v>77</v>
      </c>
      <c r="G155" s="186"/>
    </row>
    <row r="156" spans="6:7" ht="12.75">
      <c r="F156" s="68" t="s">
        <v>53</v>
      </c>
      <c r="G156" s="71">
        <f>C4/1000</f>
        <v>0.0015</v>
      </c>
    </row>
    <row r="157" spans="2:7" ht="12.75">
      <c r="B157" s="1" t="s">
        <v>1</v>
      </c>
      <c r="F157" s="68" t="s">
        <v>137</v>
      </c>
      <c r="G157" s="71">
        <f>C5*C5*3.14159265/40000</f>
        <v>0.006221138845162501</v>
      </c>
    </row>
    <row r="158" spans="2:7" ht="12.75">
      <c r="B158" t="s">
        <v>3</v>
      </c>
      <c r="F158" s="68" t="s">
        <v>138</v>
      </c>
      <c r="G158" s="71">
        <f>C6*C6*3.14159265/40000</f>
        <v>6.361725116250002E-05</v>
      </c>
    </row>
    <row r="159" spans="2:7" ht="12.75">
      <c r="B159" s="1" t="s">
        <v>2</v>
      </c>
      <c r="F159" s="68" t="s">
        <v>54</v>
      </c>
      <c r="G159" s="72">
        <f>E5/100</f>
        <v>0.25</v>
      </c>
    </row>
    <row r="160" spans="2:7" ht="12.75">
      <c r="B160" t="s">
        <v>4</v>
      </c>
      <c r="F160" s="68" t="s">
        <v>55</v>
      </c>
      <c r="G160" s="72">
        <f>E7*100000</f>
        <v>200000</v>
      </c>
    </row>
    <row r="161" spans="6:7" ht="12.75">
      <c r="F161" s="69" t="s">
        <v>56</v>
      </c>
      <c r="G161" s="73">
        <f>E8/1000</f>
        <v>0.00045</v>
      </c>
    </row>
    <row r="163" spans="2:7" ht="20.25">
      <c r="B163" s="74" t="s">
        <v>26</v>
      </c>
      <c r="C163" s="76"/>
      <c r="D163" s="76"/>
      <c r="E163" s="77"/>
      <c r="F163" s="78"/>
      <c r="G163" s="78"/>
    </row>
    <row r="164" spans="2:3" ht="12.75">
      <c r="B164" t="s">
        <v>0</v>
      </c>
      <c r="C164" s="2"/>
    </row>
    <row r="165" ht="12.75">
      <c r="B165" s="5" t="s">
        <v>11</v>
      </c>
    </row>
    <row r="166" spans="2:3" ht="12.75">
      <c r="B166" s="2" t="s">
        <v>73</v>
      </c>
      <c r="C166" s="2"/>
    </row>
    <row r="167" spans="2:6" ht="12.75">
      <c r="B167" s="2" t="s">
        <v>74</v>
      </c>
      <c r="C167" s="79">
        <f>(press*s-(Mo+1000*Veo)*g*COS((90-a)*PI()/180))/(Mo+1000*Veo)</f>
        <v>13.325039987788532</v>
      </c>
      <c r="D167" t="s">
        <v>18</v>
      </c>
      <c r="E167" s="8">
        <f>C167/9.81</f>
        <v>1.3583119253607066</v>
      </c>
      <c r="F167" t="s">
        <v>175</v>
      </c>
    </row>
    <row r="168" spans="2:5" ht="12.75">
      <c r="B168" s="2" t="s">
        <v>71</v>
      </c>
      <c r="C168" s="2"/>
      <c r="E168" s="8"/>
    </row>
    <row r="169" spans="2:5" ht="12.75">
      <c r="B169" s="2" t="s">
        <v>72</v>
      </c>
      <c r="C169" s="2"/>
      <c r="E169" s="8"/>
    </row>
    <row r="170" spans="2:5" ht="12.75">
      <c r="B170" s="5" t="s">
        <v>12</v>
      </c>
      <c r="C170" s="2"/>
      <c r="E170" s="8"/>
    </row>
    <row r="171" spans="2:5" ht="12.75">
      <c r="B171" s="2"/>
      <c r="C171" s="2"/>
      <c r="E171" s="8"/>
    </row>
    <row r="172" spans="2:10" ht="12.75">
      <c r="B172" s="3" t="s">
        <v>13</v>
      </c>
      <c r="C172" s="7">
        <f>SQRT(2*lr/C167)</f>
        <v>0.19370942039964706</v>
      </c>
      <c r="D172" t="s">
        <v>14</v>
      </c>
      <c r="E172" s="8"/>
      <c r="I172" s="2"/>
      <c r="J172" s="2"/>
    </row>
    <row r="173" spans="2:21" s="1" customFormat="1" ht="12.75">
      <c r="B173" s="25" t="s">
        <v>15</v>
      </c>
      <c r="C173" s="80">
        <f>C167*C172</f>
        <v>2.5811857728366365</v>
      </c>
      <c r="D173" s="1" t="s">
        <v>16</v>
      </c>
      <c r="E173" s="81">
        <f>C173*3.6</f>
        <v>9.292268782211892</v>
      </c>
      <c r="F173" s="1" t="s">
        <v>17</v>
      </c>
      <c r="I173" s="5"/>
      <c r="J173" s="5"/>
      <c r="U173" s="116"/>
    </row>
    <row r="174" ht="12.75">
      <c r="G174" s="7"/>
    </row>
    <row r="175" spans="2:7" ht="20.25">
      <c r="B175" s="74" t="s">
        <v>70</v>
      </c>
      <c r="C175" s="75"/>
      <c r="D175" s="75"/>
      <c r="E175" s="75"/>
      <c r="F175" s="75"/>
      <c r="G175" s="75"/>
    </row>
    <row r="176" spans="2:10" ht="15">
      <c r="B176" s="83" t="s">
        <v>75</v>
      </c>
      <c r="C176" s="7"/>
      <c r="E176" s="8"/>
      <c r="I176" s="2"/>
      <c r="J176" s="2"/>
    </row>
    <row r="177" spans="2:15" ht="12.75">
      <c r="B177" t="s">
        <v>8</v>
      </c>
      <c r="C177" t="s">
        <v>10</v>
      </c>
      <c r="O177" s="9"/>
    </row>
    <row r="178" spans="2:15" ht="12.75">
      <c r="B178" t="s">
        <v>9</v>
      </c>
      <c r="C178" t="s">
        <v>20</v>
      </c>
      <c r="E178" s="20" t="s">
        <v>22</v>
      </c>
      <c r="F178" t="s">
        <v>21</v>
      </c>
      <c r="O178" s="9"/>
    </row>
    <row r="179" spans="3:15" ht="12.75">
      <c r="C179" t="s">
        <v>28</v>
      </c>
      <c r="O179" s="9"/>
    </row>
    <row r="180" spans="2:15" ht="12.75">
      <c r="B180" s="82" t="s">
        <v>27</v>
      </c>
      <c r="C180" s="187" t="s">
        <v>37</v>
      </c>
      <c r="D180" s="188"/>
      <c r="E180" s="20" t="s">
        <v>22</v>
      </c>
      <c r="F180" s="1" t="s">
        <v>45</v>
      </c>
      <c r="G180" s="6">
        <f>ro*(1-((s/sb)*(s/sb)))</f>
        <v>999.8954293009713</v>
      </c>
      <c r="O180" s="9"/>
    </row>
    <row r="181" ht="12.75">
      <c r="O181" s="9"/>
    </row>
    <row r="182" spans="2:15" ht="12.75">
      <c r="B182" t="s">
        <v>33</v>
      </c>
      <c r="O182" s="9"/>
    </row>
    <row r="183" spans="2:15" ht="12.75">
      <c r="B183" t="s">
        <v>34</v>
      </c>
      <c r="O183" s="9"/>
    </row>
    <row r="184" spans="2:15" ht="12.75">
      <c r="B184" t="s">
        <v>36</v>
      </c>
      <c r="O184" s="9"/>
    </row>
    <row r="185" spans="2:15" ht="14.25">
      <c r="B185" t="s">
        <v>35</v>
      </c>
      <c r="O185" s="9"/>
    </row>
    <row r="186" ht="12.75">
      <c r="O186" s="9"/>
    </row>
    <row r="187" spans="2:7" ht="12.75">
      <c r="B187" s="183" t="s">
        <v>59</v>
      </c>
      <c r="C187" s="184"/>
      <c r="D187" s="89"/>
      <c r="E187" s="89"/>
      <c r="F187" s="89"/>
      <c r="G187" s="89"/>
    </row>
    <row r="188" spans="2:3" ht="12.75">
      <c r="B188" s="68" t="s">
        <v>81</v>
      </c>
      <c r="C188" s="125">
        <v>9.81</v>
      </c>
    </row>
    <row r="189" spans="2:3" ht="12.75">
      <c r="B189" s="68" t="s">
        <v>80</v>
      </c>
      <c r="C189" s="126">
        <v>1000</v>
      </c>
    </row>
    <row r="190" spans="2:15" ht="12.75">
      <c r="B190" s="68" t="s">
        <v>79</v>
      </c>
      <c r="C190" s="126">
        <v>1</v>
      </c>
      <c r="O190" s="9"/>
    </row>
    <row r="191" spans="2:15" ht="12.75">
      <c r="B191" s="69" t="s">
        <v>78</v>
      </c>
      <c r="C191" s="127">
        <v>100000</v>
      </c>
      <c r="O191" s="9"/>
    </row>
    <row r="192" ht="12.75">
      <c r="O192" s="9"/>
    </row>
    <row r="193" ht="12.75">
      <c r="O193" s="9"/>
    </row>
    <row r="194" ht="12.75">
      <c r="O194" s="9"/>
    </row>
    <row r="195" ht="12.75">
      <c r="O195" s="9"/>
    </row>
    <row r="196" ht="12.75">
      <c r="O196" s="9"/>
    </row>
    <row r="197" ht="12.75">
      <c r="O197" s="9"/>
    </row>
    <row r="198" ht="12.75">
      <c r="O198" s="9"/>
    </row>
    <row r="199" ht="12.75">
      <c r="O199" s="9"/>
    </row>
    <row r="200" ht="12.75">
      <c r="O200" s="9"/>
    </row>
    <row r="201" ht="12.75">
      <c r="O201" s="9"/>
    </row>
    <row r="202" spans="2:21" s="14" customFormat="1" ht="12.75">
      <c r="B202"/>
      <c r="I202" s="15"/>
      <c r="J202" s="15"/>
      <c r="K202" s="16"/>
      <c r="O202" s="17"/>
      <c r="U202" s="55"/>
    </row>
    <row r="254" spans="9:15" ht="12.75">
      <c r="I254" s="2"/>
      <c r="J254" s="2"/>
      <c r="K254" s="4"/>
      <c r="O254" s="9"/>
    </row>
    <row r="255" spans="9:15" ht="12.75">
      <c r="I255" s="2"/>
      <c r="J255" s="2"/>
      <c r="K255" s="4"/>
      <c r="O255" s="9"/>
    </row>
    <row r="256" spans="9:15" ht="12.75">
      <c r="I256" s="2"/>
      <c r="J256" s="2"/>
      <c r="O256" s="9"/>
    </row>
    <row r="257" spans="9:15" ht="12.75">
      <c r="I257" s="2"/>
      <c r="J257" s="2"/>
      <c r="O257" s="9"/>
    </row>
    <row r="258" spans="9:15" ht="12.75">
      <c r="I258" s="2"/>
      <c r="J258" s="2"/>
      <c r="O258" s="9"/>
    </row>
    <row r="259" spans="9:16" ht="12.75">
      <c r="I259" s="2"/>
      <c r="J259" s="2"/>
      <c r="O259" s="9"/>
      <c r="P259" s="4"/>
    </row>
    <row r="273" spans="3:4" ht="12.75">
      <c r="C273" s="2"/>
      <c r="D273" s="2"/>
    </row>
    <row r="274" spans="3:4" ht="12.75">
      <c r="C274" s="2"/>
      <c r="D274" s="2"/>
    </row>
    <row r="275" spans="9:10" ht="12.75">
      <c r="I275" s="2"/>
      <c r="J275" s="2"/>
    </row>
    <row r="276" spans="9:10" ht="12.75">
      <c r="I276" s="2"/>
      <c r="J276" s="2"/>
    </row>
    <row r="277" spans="9:10" ht="12.75">
      <c r="I277" s="2"/>
      <c r="J277" s="2"/>
    </row>
    <row r="278" spans="9:10" ht="12.75">
      <c r="I278" s="2"/>
      <c r="J278" s="2"/>
    </row>
    <row r="279" spans="9:10" ht="12.75">
      <c r="I279" s="2"/>
      <c r="J279" s="2"/>
    </row>
    <row r="280" spans="9:10" ht="12.75">
      <c r="I280" s="2"/>
      <c r="J280" s="2"/>
    </row>
    <row r="281" spans="9:10" ht="12.75">
      <c r="I281" s="2"/>
      <c r="J281" s="2"/>
    </row>
    <row r="282" spans="9:10" ht="12.75">
      <c r="I282" s="2"/>
      <c r="J282" s="2"/>
    </row>
    <row r="283" spans="9:10" ht="12.75">
      <c r="I283" s="2"/>
      <c r="J283" s="2"/>
    </row>
    <row r="284" spans="9:10" ht="12.75">
      <c r="I284" s="2"/>
      <c r="J284" s="2"/>
    </row>
    <row r="285" spans="9:10" ht="12.75">
      <c r="I285" s="2"/>
      <c r="J285" s="2"/>
    </row>
    <row r="286" spans="9:10" ht="12.75">
      <c r="I286" s="2"/>
      <c r="J286" s="2"/>
    </row>
    <row r="287" spans="9:10" ht="12.75">
      <c r="I287" s="2"/>
      <c r="J287" s="2"/>
    </row>
    <row r="288" spans="9:10" ht="12.75">
      <c r="I288" s="2"/>
      <c r="J288" s="2"/>
    </row>
    <row r="289" spans="9:10" ht="12.75">
      <c r="I289" s="2"/>
      <c r="J289" s="2"/>
    </row>
    <row r="290" spans="9:10" ht="12.75">
      <c r="I290" s="2"/>
      <c r="J290" s="2"/>
    </row>
    <row r="291" spans="9:10" ht="12.75">
      <c r="I291" s="2"/>
      <c r="J291" s="2"/>
    </row>
    <row r="292" spans="9:10" ht="12.75">
      <c r="I292" s="2"/>
      <c r="J292" s="2"/>
    </row>
    <row r="293" spans="2:10" ht="20.25">
      <c r="B293" s="10"/>
      <c r="I293" s="2"/>
      <c r="J293" s="2"/>
    </row>
    <row r="294" spans="9:10" ht="12.75">
      <c r="I294" s="2"/>
      <c r="J294" s="2"/>
    </row>
    <row r="295" spans="9:10" ht="12.75">
      <c r="I295" s="2"/>
      <c r="J295" s="2"/>
    </row>
    <row r="296" spans="9:10" ht="12.75">
      <c r="I296" s="2"/>
      <c r="J296" s="2"/>
    </row>
    <row r="297" spans="9:10" ht="12.75">
      <c r="I297" s="2"/>
      <c r="J297" s="2"/>
    </row>
    <row r="298" spans="9:10" ht="12.75">
      <c r="I298" s="2"/>
      <c r="J298" s="2"/>
    </row>
    <row r="299" spans="4:10" ht="12.75">
      <c r="D299" s="3"/>
      <c r="I299" s="2"/>
      <c r="J299" s="2"/>
    </row>
    <row r="300" spans="4:10" ht="12.75">
      <c r="D300" s="25"/>
      <c r="I300" s="2"/>
      <c r="J300" s="2"/>
    </row>
    <row r="301" spans="9:10" ht="12.75">
      <c r="I301" s="2"/>
      <c r="J301" s="2"/>
    </row>
    <row r="302" spans="9:10" ht="12.75">
      <c r="I302" s="2"/>
      <c r="J302" s="2"/>
    </row>
    <row r="303" spans="9:10" ht="12.75">
      <c r="I303" s="2"/>
      <c r="J303" s="2"/>
    </row>
    <row r="304" spans="9:10" ht="12.75">
      <c r="I304" s="2"/>
      <c r="J304" s="2"/>
    </row>
    <row r="305" spans="9:10" ht="12.75">
      <c r="I305" s="2"/>
      <c r="J305" s="2"/>
    </row>
    <row r="306" spans="9:10" ht="12.75">
      <c r="I306" s="2"/>
      <c r="J306" s="2"/>
    </row>
    <row r="307" spans="9:10" ht="12.75">
      <c r="I307" s="2"/>
      <c r="J307" s="2"/>
    </row>
    <row r="308" spans="9:10" ht="12.75">
      <c r="I308" s="2"/>
      <c r="J308" s="2"/>
    </row>
    <row r="309" spans="9:10" ht="12.75">
      <c r="I309" s="2"/>
      <c r="J309" s="2"/>
    </row>
    <row r="310" spans="9:10" ht="12.75">
      <c r="I310" s="2"/>
      <c r="J310" s="2"/>
    </row>
    <row r="311" spans="9:10" ht="12.75">
      <c r="I311" s="2"/>
      <c r="J311" s="2"/>
    </row>
    <row r="312" spans="9:10" ht="12.75">
      <c r="I312" s="2"/>
      <c r="J312" s="2"/>
    </row>
    <row r="313" spans="9:10" ht="12.75">
      <c r="I313" s="2"/>
      <c r="J313" s="2"/>
    </row>
    <row r="314" spans="9:10" ht="12.75">
      <c r="I314" s="2"/>
      <c r="J314" s="2"/>
    </row>
    <row r="315" spans="9:10" ht="12.75">
      <c r="I315" s="2"/>
      <c r="J315" s="2"/>
    </row>
    <row r="316" spans="9:10" ht="12.75">
      <c r="I316" s="2"/>
      <c r="J316" s="2"/>
    </row>
    <row r="317" spans="9:10" ht="12.75">
      <c r="I317" s="2"/>
      <c r="J317" s="2"/>
    </row>
    <row r="318" spans="9:10" ht="12.75">
      <c r="I318" s="2"/>
      <c r="J318" s="2"/>
    </row>
    <row r="319" spans="9:10" ht="12.75">
      <c r="I319" s="2"/>
      <c r="J319" s="2"/>
    </row>
    <row r="320" spans="9:10" ht="12.75">
      <c r="I320" s="2"/>
      <c r="J320" s="2"/>
    </row>
    <row r="321" spans="9:10" ht="12.75">
      <c r="I321" s="2"/>
      <c r="J321" s="2"/>
    </row>
    <row r="322" spans="9:10" ht="12.75">
      <c r="I322" s="2"/>
      <c r="J322" s="2"/>
    </row>
    <row r="323" spans="9:10" ht="12.75">
      <c r="I323" s="2"/>
      <c r="J323" s="2"/>
    </row>
    <row r="324" spans="9:10" ht="12.75">
      <c r="I324" s="2"/>
      <c r="J324" s="2"/>
    </row>
    <row r="325" spans="9:10" ht="12.75">
      <c r="I325" s="2"/>
      <c r="J325" s="2"/>
    </row>
    <row r="326" spans="9:10" ht="12.75">
      <c r="I326" s="2"/>
      <c r="J326" s="2"/>
    </row>
    <row r="327" spans="9:10" ht="12.75">
      <c r="I327" s="2"/>
      <c r="J327" s="2"/>
    </row>
    <row r="328" spans="9:10" ht="12.75">
      <c r="I328" s="2"/>
      <c r="J328" s="2"/>
    </row>
    <row r="329" spans="9:10" ht="12.75">
      <c r="I329" s="2"/>
      <c r="J329" s="2"/>
    </row>
    <row r="330" spans="9:10" ht="12.75">
      <c r="I330" s="2"/>
      <c r="J330" s="2"/>
    </row>
    <row r="331" spans="9:10" ht="12.75">
      <c r="I331" s="2"/>
      <c r="J331" s="2"/>
    </row>
    <row r="332" spans="9:10" ht="12.75">
      <c r="I332" s="2"/>
      <c r="J332" s="2"/>
    </row>
    <row r="333" spans="9:10" ht="12.75">
      <c r="I333" s="2"/>
      <c r="J333" s="2"/>
    </row>
    <row r="334" spans="9:10" ht="12.75">
      <c r="I334" s="2"/>
      <c r="J334" s="2"/>
    </row>
    <row r="335" spans="9:10" ht="12.75">
      <c r="I335" s="2"/>
      <c r="J335" s="2"/>
    </row>
    <row r="336" spans="9:10" ht="12.75">
      <c r="I336" s="2"/>
      <c r="J336" s="2"/>
    </row>
    <row r="337" spans="9:10" ht="12.75">
      <c r="I337" s="2"/>
      <c r="J337" s="2"/>
    </row>
    <row r="338" spans="9:10" ht="12.75">
      <c r="I338" s="2"/>
      <c r="J338" s="2"/>
    </row>
    <row r="339" spans="9:10" ht="12.75">
      <c r="I339" s="2"/>
      <c r="J339" s="2"/>
    </row>
    <row r="340" spans="9:10" ht="12.75">
      <c r="I340" s="2"/>
      <c r="J340" s="2"/>
    </row>
    <row r="341" spans="9:10" ht="12.75">
      <c r="I341" s="2"/>
      <c r="J341" s="2"/>
    </row>
    <row r="342" spans="9:10" ht="12.75">
      <c r="I342" s="2"/>
      <c r="J342" s="2"/>
    </row>
    <row r="343" spans="9:10" ht="12.75">
      <c r="I343" s="2"/>
      <c r="J343" s="2"/>
    </row>
    <row r="344" spans="9:10" ht="12.75">
      <c r="I344" s="2"/>
      <c r="J344" s="2"/>
    </row>
    <row r="345" spans="9:10" ht="12.75">
      <c r="I345" s="2"/>
      <c r="J345" s="2"/>
    </row>
    <row r="346" spans="9:10" ht="12.75">
      <c r="I346" s="2"/>
      <c r="J346" s="2"/>
    </row>
    <row r="347" spans="9:10" ht="12.75">
      <c r="I347" s="2"/>
      <c r="J347" s="2"/>
    </row>
    <row r="348" spans="9:10" ht="12.75">
      <c r="I348" s="2"/>
      <c r="J348" s="2"/>
    </row>
    <row r="349" spans="9:10" ht="12.75">
      <c r="I349" s="2"/>
      <c r="J349" s="2"/>
    </row>
    <row r="350" spans="9:10" ht="12.75">
      <c r="I350" s="2"/>
      <c r="J350" s="2"/>
    </row>
    <row r="351" spans="9:10" ht="12.75">
      <c r="I351" s="2"/>
      <c r="J351" s="2"/>
    </row>
    <row r="352" spans="9:10" ht="12.75">
      <c r="I352" s="2"/>
      <c r="J352" s="2"/>
    </row>
    <row r="353" spans="9:10" ht="12.75">
      <c r="I353" s="2"/>
      <c r="J353" s="2"/>
    </row>
    <row r="354" spans="9:10" ht="12.75">
      <c r="I354" s="2"/>
      <c r="J354" s="2"/>
    </row>
    <row r="355" spans="9:10" ht="12.75">
      <c r="I355" s="2"/>
      <c r="J355" s="2"/>
    </row>
    <row r="356" spans="9:10" ht="12.75">
      <c r="I356" s="2"/>
      <c r="J356" s="2"/>
    </row>
    <row r="357" spans="9:10" ht="12.75">
      <c r="I357" s="2"/>
      <c r="J357" s="2"/>
    </row>
    <row r="358" spans="9:10" ht="12.75">
      <c r="I358" s="2"/>
      <c r="J358" s="2"/>
    </row>
    <row r="359" spans="9:10" ht="12.75">
      <c r="I359" s="2"/>
      <c r="J359" s="2"/>
    </row>
    <row r="360" spans="9:10" ht="12.75">
      <c r="I360" s="2"/>
      <c r="J360" s="2"/>
    </row>
    <row r="361" spans="9:10" ht="12.75">
      <c r="I361" s="2"/>
      <c r="J361" s="2"/>
    </row>
    <row r="362" spans="9:10" ht="12.75">
      <c r="I362" s="2"/>
      <c r="J362" s="2"/>
    </row>
    <row r="363" spans="9:10" ht="12.75">
      <c r="I363" s="2"/>
      <c r="J363" s="2"/>
    </row>
    <row r="364" spans="9:10" ht="12.75">
      <c r="I364" s="2"/>
      <c r="J364" s="2"/>
    </row>
    <row r="365" spans="9:10" ht="12.75">
      <c r="I365" s="2"/>
      <c r="J365" s="2"/>
    </row>
    <row r="366" spans="9:10" ht="12.75">
      <c r="I366" s="2"/>
      <c r="J366" s="2"/>
    </row>
    <row r="367" spans="9:10" ht="12.75">
      <c r="I367" s="2"/>
      <c r="J367" s="2"/>
    </row>
    <row r="368" spans="9:10" ht="12.75">
      <c r="I368" s="2"/>
      <c r="J368" s="2"/>
    </row>
    <row r="369" spans="9:10" ht="12.75">
      <c r="I369" s="2"/>
      <c r="J369" s="2"/>
    </row>
    <row r="370" spans="9:10" ht="12.75">
      <c r="I370" s="2"/>
      <c r="J370" s="2"/>
    </row>
    <row r="371" spans="9:10" ht="12.75">
      <c r="I371" s="2"/>
      <c r="J371" s="2"/>
    </row>
    <row r="372" spans="9:10" ht="12.75">
      <c r="I372" s="2"/>
      <c r="J372" s="2"/>
    </row>
    <row r="373" spans="9:10" ht="12.75">
      <c r="I373" s="2"/>
      <c r="J373" s="2"/>
    </row>
    <row r="374" spans="9:10" ht="12.75">
      <c r="I374" s="2"/>
      <c r="J374" s="2"/>
    </row>
    <row r="375" spans="9:10" ht="12.75">
      <c r="I375" s="2"/>
      <c r="J375" s="2"/>
    </row>
    <row r="376" spans="9:10" ht="12.75">
      <c r="I376" s="2"/>
      <c r="J376" s="2"/>
    </row>
    <row r="377" spans="9:10" ht="12.75">
      <c r="I377" s="2"/>
      <c r="J377" s="2"/>
    </row>
    <row r="378" spans="9:10" ht="12.75">
      <c r="I378" s="2"/>
      <c r="J378" s="2"/>
    </row>
    <row r="379" spans="9:10" ht="12.75">
      <c r="I379" s="2"/>
      <c r="J379" s="2"/>
    </row>
    <row r="380" spans="9:10" ht="12.75">
      <c r="I380" s="2"/>
      <c r="J380" s="2"/>
    </row>
    <row r="381" spans="9:10" ht="12.75">
      <c r="I381" s="2"/>
      <c r="J381" s="2"/>
    </row>
    <row r="382" spans="9:10" ht="12.75">
      <c r="I382" s="2"/>
      <c r="J382" s="2"/>
    </row>
    <row r="383" spans="9:10" ht="12.75">
      <c r="I383" s="2"/>
      <c r="J383" s="2"/>
    </row>
    <row r="384" spans="9:10" ht="12.75">
      <c r="I384" s="2"/>
      <c r="J384" s="2"/>
    </row>
    <row r="385" spans="9:10" ht="12.75">
      <c r="I385" s="2"/>
      <c r="J385" s="2"/>
    </row>
    <row r="386" spans="9:10" ht="12.75">
      <c r="I386" s="2"/>
      <c r="J386" s="2"/>
    </row>
    <row r="387" spans="9:10" ht="12.75">
      <c r="I387" s="2"/>
      <c r="J387" s="2"/>
    </row>
    <row r="388" spans="9:10" ht="12.75">
      <c r="I388" s="2"/>
      <c r="J388" s="2"/>
    </row>
    <row r="389" spans="9:10" ht="12.75">
      <c r="I389" s="2"/>
      <c r="J389" s="2"/>
    </row>
    <row r="390" spans="9:10" ht="12.75">
      <c r="I390" s="2"/>
      <c r="J390" s="2"/>
    </row>
    <row r="391" spans="9:10" ht="12.75">
      <c r="I391" s="2"/>
      <c r="J391" s="2"/>
    </row>
    <row r="392" spans="9:10" ht="12.75">
      <c r="I392" s="2"/>
      <c r="J392" s="2"/>
    </row>
    <row r="393" spans="9:10" ht="12.75">
      <c r="I393" s="2"/>
      <c r="J393" s="2"/>
    </row>
    <row r="394" spans="9:10" ht="12.75">
      <c r="I394" s="2"/>
      <c r="J394" s="2"/>
    </row>
    <row r="395" spans="9:10" ht="12.75">
      <c r="I395" s="2"/>
      <c r="J395" s="2"/>
    </row>
    <row r="396" spans="9:10" ht="12.75">
      <c r="I396" s="2"/>
      <c r="J396" s="2"/>
    </row>
    <row r="397" spans="9:10" ht="12.75">
      <c r="I397" s="2"/>
      <c r="J397" s="2"/>
    </row>
    <row r="398" spans="9:10" ht="12.75">
      <c r="I398" s="2"/>
      <c r="J398" s="2"/>
    </row>
    <row r="399" spans="9:10" ht="12.75">
      <c r="I399" s="2"/>
      <c r="J399" s="2"/>
    </row>
    <row r="400" spans="9:10" ht="12.75">
      <c r="I400" s="2"/>
      <c r="J400" s="2"/>
    </row>
    <row r="401" spans="9:10" ht="12.75">
      <c r="I401" s="2"/>
      <c r="J401" s="2"/>
    </row>
    <row r="402" spans="9:10" ht="12.75">
      <c r="I402" s="2"/>
      <c r="J402" s="2"/>
    </row>
    <row r="403" spans="9:10" ht="12.75">
      <c r="I403" s="2"/>
      <c r="J403" s="2"/>
    </row>
    <row r="404" spans="9:10" ht="12.75">
      <c r="I404" s="2"/>
      <c r="J404" s="2"/>
    </row>
    <row r="405" spans="9:10" ht="12.75">
      <c r="I405" s="2"/>
      <c r="J405" s="2"/>
    </row>
    <row r="406" spans="9:10" ht="12.75">
      <c r="I406" s="2"/>
      <c r="J406" s="2"/>
    </row>
    <row r="407" spans="9:10" ht="12.75">
      <c r="I407" s="2"/>
      <c r="J407" s="2"/>
    </row>
    <row r="408" spans="9:10" ht="12.75">
      <c r="I408" s="2"/>
      <c r="J408" s="2"/>
    </row>
    <row r="409" spans="9:10" ht="12.75">
      <c r="I409" s="2"/>
      <c r="J409" s="2"/>
    </row>
    <row r="410" spans="9:10" ht="12.75">
      <c r="I410" s="2"/>
      <c r="J410" s="2"/>
    </row>
    <row r="411" spans="9:10" ht="12.75">
      <c r="I411" s="2"/>
      <c r="J411" s="2"/>
    </row>
    <row r="412" spans="9:10" ht="12.75">
      <c r="I412" s="2"/>
      <c r="J412" s="2"/>
    </row>
    <row r="413" spans="9:10" ht="12.75">
      <c r="I413" s="2"/>
      <c r="J413" s="2"/>
    </row>
    <row r="414" spans="9:10" ht="12.75">
      <c r="I414" s="2"/>
      <c r="J414" s="2"/>
    </row>
    <row r="415" spans="9:10" ht="12.75">
      <c r="I415" s="2"/>
      <c r="J415" s="2"/>
    </row>
    <row r="416" spans="9:10" ht="12.75">
      <c r="I416" s="2"/>
      <c r="J416" s="2"/>
    </row>
    <row r="417" spans="9:10" ht="12.75">
      <c r="I417" s="2"/>
      <c r="J417" s="2"/>
    </row>
    <row r="418" spans="9:10" ht="12.75">
      <c r="I418" s="2"/>
      <c r="J418" s="2"/>
    </row>
    <row r="419" spans="9:10" ht="12.75">
      <c r="I419" s="2"/>
      <c r="J419" s="2"/>
    </row>
    <row r="420" spans="9:10" ht="12.75">
      <c r="I420" s="2"/>
      <c r="J420" s="2"/>
    </row>
    <row r="421" spans="9:10" ht="12.75">
      <c r="I421" s="2"/>
      <c r="J421" s="2"/>
    </row>
    <row r="422" spans="9:10" ht="12.75">
      <c r="I422" s="2"/>
      <c r="J422" s="2"/>
    </row>
    <row r="423" spans="9:10" ht="12.75">
      <c r="I423" s="2"/>
      <c r="J423" s="2"/>
    </row>
    <row r="424" spans="9:10" ht="12.75">
      <c r="I424" s="2"/>
      <c r="J424" s="2"/>
    </row>
    <row r="425" spans="9:10" ht="12.75">
      <c r="I425" s="2"/>
      <c r="J425" s="2"/>
    </row>
    <row r="426" spans="9:10" ht="12.75">
      <c r="I426" s="2"/>
      <c r="J426" s="2"/>
    </row>
    <row r="427" spans="9:10" ht="12.75">
      <c r="I427" s="2"/>
      <c r="J427" s="2"/>
    </row>
    <row r="428" spans="9:10" ht="12.75">
      <c r="I428" s="2"/>
      <c r="J428" s="2"/>
    </row>
    <row r="429" spans="9:10" ht="12.75">
      <c r="I429" s="2"/>
      <c r="J429" s="2"/>
    </row>
    <row r="430" spans="9:10" ht="12.75">
      <c r="I430" s="2"/>
      <c r="J430" s="2"/>
    </row>
    <row r="431" spans="9:10" ht="12.75">
      <c r="I431" s="2"/>
      <c r="J431" s="2"/>
    </row>
    <row r="432" spans="9:10" ht="12.75">
      <c r="I432" s="2"/>
      <c r="J432" s="2"/>
    </row>
    <row r="433" spans="9:10" ht="12.75">
      <c r="I433" s="2"/>
      <c r="J433" s="2"/>
    </row>
    <row r="434" spans="9:10" ht="12.75">
      <c r="I434" s="2"/>
      <c r="J434" s="2"/>
    </row>
    <row r="435" spans="9:10" ht="12.75">
      <c r="I435" s="2"/>
      <c r="J435" s="2"/>
    </row>
    <row r="436" spans="9:10" ht="12.75">
      <c r="I436" s="2"/>
      <c r="J436" s="2"/>
    </row>
    <row r="437" spans="9:10" ht="12.75">
      <c r="I437" s="2"/>
      <c r="J437" s="2"/>
    </row>
    <row r="438" spans="9:10" ht="12.75">
      <c r="I438" s="2"/>
      <c r="J438" s="2"/>
    </row>
    <row r="439" spans="9:10" ht="12.75">
      <c r="I439" s="2"/>
      <c r="J439" s="2"/>
    </row>
    <row r="440" spans="9:10" ht="12.75">
      <c r="I440" s="2"/>
      <c r="J440" s="2"/>
    </row>
    <row r="441" spans="9:10" ht="12.75">
      <c r="I441" s="2"/>
      <c r="J441" s="2"/>
    </row>
    <row r="442" spans="9:10" ht="12.75">
      <c r="I442" s="2"/>
      <c r="J442" s="2"/>
    </row>
    <row r="443" spans="9:10" ht="12.75">
      <c r="I443" s="2"/>
      <c r="J443" s="2"/>
    </row>
    <row r="444" spans="9:10" ht="12.75">
      <c r="I444" s="2"/>
      <c r="J444" s="2"/>
    </row>
    <row r="445" spans="9:10" ht="12.75">
      <c r="I445" s="2"/>
      <c r="J445" s="2"/>
    </row>
    <row r="446" spans="9:10" ht="12.75">
      <c r="I446" s="2"/>
      <c r="J446" s="2"/>
    </row>
    <row r="447" spans="9:10" ht="12.75">
      <c r="I447" s="2"/>
      <c r="J447" s="2"/>
    </row>
    <row r="448" spans="9:10" ht="12.75">
      <c r="I448" s="2"/>
      <c r="J448" s="2"/>
    </row>
    <row r="449" spans="9:10" ht="12.75">
      <c r="I449" s="2"/>
      <c r="J449" s="2"/>
    </row>
    <row r="450" spans="9:10" ht="12.75">
      <c r="I450" s="2"/>
      <c r="J450" s="2"/>
    </row>
    <row r="451" spans="9:10" ht="12.75">
      <c r="I451" s="2"/>
      <c r="J451" s="2"/>
    </row>
    <row r="452" spans="9:10" ht="12.75">
      <c r="I452" s="2"/>
      <c r="J452" s="2"/>
    </row>
    <row r="453" spans="9:10" ht="12.75">
      <c r="I453" s="2"/>
      <c r="J453" s="2"/>
    </row>
    <row r="454" spans="9:10" ht="12.75">
      <c r="I454" s="2"/>
      <c r="J454" s="2"/>
    </row>
    <row r="455" spans="9:10" ht="12.75">
      <c r="I455" s="2"/>
      <c r="J455" s="2"/>
    </row>
    <row r="456" spans="9:10" ht="12.75">
      <c r="I456" s="2"/>
      <c r="J456" s="2"/>
    </row>
    <row r="457" spans="9:10" ht="12.75">
      <c r="I457" s="2"/>
      <c r="J457" s="2"/>
    </row>
    <row r="458" spans="9:10" ht="12.75">
      <c r="I458" s="2"/>
      <c r="J458" s="2"/>
    </row>
    <row r="459" spans="9:10" ht="12.75">
      <c r="I459" s="2"/>
      <c r="J459" s="2"/>
    </row>
    <row r="460" spans="9:10" ht="12.75">
      <c r="I460" s="2"/>
      <c r="J460" s="2"/>
    </row>
    <row r="461" spans="9:10" ht="12.75">
      <c r="I461" s="2"/>
      <c r="J461" s="2"/>
    </row>
    <row r="462" spans="9:10" ht="12.75">
      <c r="I462" s="2"/>
      <c r="J462" s="2"/>
    </row>
    <row r="463" spans="9:10" ht="12.75">
      <c r="I463" s="2"/>
      <c r="J463" s="2"/>
    </row>
    <row r="464" spans="9:10" ht="12.75">
      <c r="I464" s="2"/>
      <c r="J464" s="2"/>
    </row>
    <row r="465" spans="9:10" ht="12.75">
      <c r="I465" s="2"/>
      <c r="J465" s="2"/>
    </row>
    <row r="466" spans="9:10" ht="12.75">
      <c r="I466" s="2"/>
      <c r="J466" s="2"/>
    </row>
    <row r="467" spans="9:10" ht="12.75">
      <c r="I467" s="2"/>
      <c r="J467" s="2"/>
    </row>
    <row r="468" spans="9:10" ht="12.75">
      <c r="I468" s="2"/>
      <c r="J468" s="2"/>
    </row>
    <row r="469" spans="9:10" ht="12.75">
      <c r="I469" s="2"/>
      <c r="J469" s="2"/>
    </row>
    <row r="470" spans="9:10" ht="12.75">
      <c r="I470" s="2"/>
      <c r="J470" s="2"/>
    </row>
    <row r="471" spans="9:10" ht="12.75">
      <c r="I471" s="2"/>
      <c r="J471" s="2"/>
    </row>
    <row r="472" spans="9:10" ht="12.75">
      <c r="I472" s="2"/>
      <c r="J472" s="2"/>
    </row>
    <row r="473" spans="9:10" ht="12.75">
      <c r="I473" s="2"/>
      <c r="J473" s="2"/>
    </row>
    <row r="474" spans="9:10" ht="12.75">
      <c r="I474" s="2"/>
      <c r="J474" s="2"/>
    </row>
    <row r="475" spans="9:10" ht="12.75">
      <c r="I475" s="2"/>
      <c r="J475" s="2"/>
    </row>
    <row r="476" spans="9:10" ht="12.75">
      <c r="I476" s="2"/>
      <c r="J476" s="2"/>
    </row>
    <row r="477" spans="9:10" ht="12.75">
      <c r="I477" s="2"/>
      <c r="J477" s="2"/>
    </row>
    <row r="478" spans="9:10" ht="12.75">
      <c r="I478" s="2"/>
      <c r="J478" s="2"/>
    </row>
    <row r="479" spans="9:10" ht="12.75">
      <c r="I479" s="2"/>
      <c r="J479" s="2"/>
    </row>
    <row r="480" spans="9:10" ht="12.75">
      <c r="I480" s="2"/>
      <c r="J480" s="2"/>
    </row>
    <row r="481" spans="9:10" ht="12.75">
      <c r="I481" s="2"/>
      <c r="J481" s="2"/>
    </row>
    <row r="482" spans="9:10" ht="12.75">
      <c r="I482" s="2"/>
      <c r="J482" s="2"/>
    </row>
    <row r="483" spans="9:10" ht="12.75">
      <c r="I483" s="2"/>
      <c r="J483" s="2"/>
    </row>
    <row r="484" spans="9:10" ht="12.75">
      <c r="I484" s="2"/>
      <c r="J484" s="2"/>
    </row>
    <row r="485" spans="9:10" ht="12.75">
      <c r="I485" s="2"/>
      <c r="J485" s="2"/>
    </row>
    <row r="486" spans="9:10" ht="12.75">
      <c r="I486" s="2"/>
      <c r="J486" s="2"/>
    </row>
    <row r="487" spans="9:10" ht="12.75">
      <c r="I487" s="2"/>
      <c r="J487" s="2"/>
    </row>
    <row r="488" spans="9:10" ht="12.75">
      <c r="I488" s="2"/>
      <c r="J488" s="2"/>
    </row>
    <row r="489" spans="9:10" ht="12.75">
      <c r="I489" s="2"/>
      <c r="J489" s="2"/>
    </row>
    <row r="490" spans="9:10" ht="12.75">
      <c r="I490" s="2"/>
      <c r="J490" s="2"/>
    </row>
    <row r="491" spans="9:10" ht="12.75">
      <c r="I491" s="2"/>
      <c r="J491" s="2"/>
    </row>
    <row r="492" spans="9:10" ht="12.75">
      <c r="I492" s="2"/>
      <c r="J492" s="2"/>
    </row>
    <row r="493" spans="9:10" ht="12.75">
      <c r="I493" s="2"/>
      <c r="J493" s="2"/>
    </row>
    <row r="494" spans="9:10" ht="12.75">
      <c r="I494" s="2"/>
      <c r="J494" s="2"/>
    </row>
    <row r="495" spans="9:10" ht="12.75">
      <c r="I495" s="2"/>
      <c r="J495" s="2"/>
    </row>
    <row r="496" spans="9:10" ht="12.75">
      <c r="I496" s="2"/>
      <c r="J496" s="2"/>
    </row>
    <row r="497" spans="9:10" ht="12.75">
      <c r="I497" s="2"/>
      <c r="J497" s="2"/>
    </row>
    <row r="498" spans="9:10" ht="12.75">
      <c r="I498" s="2"/>
      <c r="J498" s="2"/>
    </row>
    <row r="499" spans="9:10" ht="12.75">
      <c r="I499" s="2"/>
      <c r="J499" s="2"/>
    </row>
    <row r="500" spans="9:10" ht="12.75">
      <c r="I500" s="2"/>
      <c r="J500" s="2"/>
    </row>
    <row r="501" spans="9:10" ht="12.75">
      <c r="I501" s="2"/>
      <c r="J501" s="2"/>
    </row>
    <row r="502" spans="9:10" ht="12.75">
      <c r="I502" s="2"/>
      <c r="J502" s="2"/>
    </row>
    <row r="503" spans="9:10" ht="12.75">
      <c r="I503" s="2"/>
      <c r="J503" s="2"/>
    </row>
    <row r="504" spans="9:10" ht="12.75">
      <c r="I504" s="2"/>
      <c r="J504" s="2"/>
    </row>
    <row r="505" spans="9:10" ht="12.75">
      <c r="I505" s="2"/>
      <c r="J505" s="2"/>
    </row>
    <row r="506" spans="9:10" ht="12.75">
      <c r="I506" s="2"/>
      <c r="J506" s="2"/>
    </row>
    <row r="507" spans="9:10" ht="12.75">
      <c r="I507" s="2"/>
      <c r="J507" s="2"/>
    </row>
    <row r="508" spans="9:10" ht="12.75">
      <c r="I508" s="2"/>
      <c r="J508" s="2"/>
    </row>
    <row r="509" spans="9:10" ht="12.75">
      <c r="I509" s="2"/>
      <c r="J509" s="2"/>
    </row>
    <row r="510" spans="9:10" ht="12.75">
      <c r="I510" s="2"/>
      <c r="J510" s="2"/>
    </row>
    <row r="511" spans="9:10" ht="12.75">
      <c r="I511" s="2"/>
      <c r="J511" s="2"/>
    </row>
    <row r="512" spans="9:10" ht="12.75">
      <c r="I512" s="2"/>
      <c r="J512" s="2"/>
    </row>
    <row r="513" spans="9:10" ht="12.75">
      <c r="I513" s="2"/>
      <c r="J513" s="2"/>
    </row>
    <row r="514" spans="9:10" ht="12.75">
      <c r="I514" s="2"/>
      <c r="J514" s="2"/>
    </row>
    <row r="515" spans="9:10" ht="12.75">
      <c r="I515" s="2"/>
      <c r="J515" s="2"/>
    </row>
    <row r="516" spans="9:10" ht="12.75">
      <c r="I516" s="2"/>
      <c r="J516" s="2"/>
    </row>
    <row r="517" spans="9:10" ht="12.75">
      <c r="I517" s="2"/>
      <c r="J517" s="2"/>
    </row>
    <row r="518" spans="9:10" ht="12.75">
      <c r="I518" s="2"/>
      <c r="J518" s="2"/>
    </row>
    <row r="519" spans="9:10" ht="12.75">
      <c r="I519" s="2"/>
      <c r="J519" s="2"/>
    </row>
    <row r="520" spans="9:10" ht="12.75">
      <c r="I520" s="2"/>
      <c r="J520" s="2"/>
    </row>
    <row r="521" spans="9:10" ht="12.75">
      <c r="I521" s="2"/>
      <c r="J521" s="2"/>
    </row>
    <row r="522" spans="9:10" ht="12.75">
      <c r="I522" s="2"/>
      <c r="J522" s="2"/>
    </row>
    <row r="523" spans="9:10" ht="12.75">
      <c r="I523" s="2"/>
      <c r="J523" s="2"/>
    </row>
    <row r="524" spans="9:10" ht="12.75">
      <c r="I524" s="2"/>
      <c r="J524" s="2"/>
    </row>
    <row r="525" spans="9:10" ht="12.75">
      <c r="I525" s="2"/>
      <c r="J525" s="2"/>
    </row>
    <row r="526" spans="9:10" ht="12.75">
      <c r="I526" s="2"/>
      <c r="J526" s="2"/>
    </row>
    <row r="527" spans="9:10" ht="12.75">
      <c r="I527" s="2"/>
      <c r="J527" s="2"/>
    </row>
    <row r="528" spans="9:10" ht="12.75">
      <c r="I528" s="2"/>
      <c r="J528" s="2"/>
    </row>
    <row r="529" spans="9:10" ht="12.75">
      <c r="I529" s="2"/>
      <c r="J529" s="2"/>
    </row>
    <row r="530" spans="9:10" ht="12.75">
      <c r="I530" s="2"/>
      <c r="J530" s="2"/>
    </row>
    <row r="531" spans="9:10" ht="12.75">
      <c r="I531" s="2"/>
      <c r="J531" s="2"/>
    </row>
    <row r="532" spans="9:10" ht="12.75">
      <c r="I532" s="2"/>
      <c r="J532" s="2"/>
    </row>
    <row r="533" spans="9:10" ht="12.75">
      <c r="I533" s="2"/>
      <c r="J533" s="2"/>
    </row>
    <row r="534" spans="9:10" ht="12.75">
      <c r="I534" s="2"/>
      <c r="J534" s="2"/>
    </row>
    <row r="535" spans="9:10" ht="12.75">
      <c r="I535" s="2"/>
      <c r="J535" s="2"/>
    </row>
    <row r="536" spans="9:10" ht="12.75">
      <c r="I536" s="2"/>
      <c r="J536" s="2"/>
    </row>
    <row r="537" spans="9:10" ht="12.75">
      <c r="I537" s="2"/>
      <c r="J537" s="2"/>
    </row>
    <row r="538" spans="9:10" ht="12.75">
      <c r="I538" s="2"/>
      <c r="J538" s="2"/>
    </row>
    <row r="539" spans="9:10" ht="12.75">
      <c r="I539" s="2"/>
      <c r="J539" s="2"/>
    </row>
    <row r="540" spans="9:10" ht="12.75">
      <c r="I540" s="2"/>
      <c r="J540" s="2"/>
    </row>
    <row r="541" spans="9:10" ht="12.75">
      <c r="I541" s="2"/>
      <c r="J541" s="2"/>
    </row>
    <row r="542" spans="9:10" ht="12.75">
      <c r="I542" s="2"/>
      <c r="J542" s="2"/>
    </row>
    <row r="543" spans="9:10" ht="12.75">
      <c r="I543" s="2"/>
      <c r="J543" s="2"/>
    </row>
    <row r="544" spans="9:10" ht="12.75">
      <c r="I544" s="2"/>
      <c r="J544" s="2"/>
    </row>
    <row r="545" spans="9:10" ht="12.75">
      <c r="I545" s="2"/>
      <c r="J545" s="2"/>
    </row>
    <row r="546" spans="9:10" ht="12.75">
      <c r="I546" s="2"/>
      <c r="J546" s="2"/>
    </row>
    <row r="547" spans="9:10" ht="12.75">
      <c r="I547" s="2"/>
      <c r="J547" s="2"/>
    </row>
    <row r="548" spans="9:10" ht="12.75">
      <c r="I548" s="2"/>
      <c r="J548" s="2"/>
    </row>
    <row r="549" spans="9:10" ht="12.75">
      <c r="I549" s="2"/>
      <c r="J549" s="2"/>
    </row>
    <row r="550" spans="9:10" ht="12.75">
      <c r="I550" s="2"/>
      <c r="J550" s="2"/>
    </row>
    <row r="551" spans="9:10" ht="12.75">
      <c r="I551" s="2"/>
      <c r="J551" s="2"/>
    </row>
    <row r="552" spans="9:10" ht="12.75">
      <c r="I552" s="2"/>
      <c r="J552" s="2"/>
    </row>
    <row r="553" spans="9:10" ht="12.75">
      <c r="I553" s="2"/>
      <c r="J553" s="2"/>
    </row>
    <row r="554" spans="9:10" ht="12.75">
      <c r="I554" s="2"/>
      <c r="J554" s="2"/>
    </row>
    <row r="555" spans="9:10" ht="12.75">
      <c r="I555" s="2"/>
      <c r="J555" s="2"/>
    </row>
    <row r="556" spans="9:10" ht="12.75">
      <c r="I556" s="2"/>
      <c r="J556" s="2"/>
    </row>
    <row r="557" spans="9:10" ht="12.75">
      <c r="I557" s="2"/>
      <c r="J557" s="2"/>
    </row>
    <row r="558" spans="9:10" ht="12.75">
      <c r="I558" s="2"/>
      <c r="J558" s="2"/>
    </row>
    <row r="559" spans="9:10" ht="12.75">
      <c r="I559" s="2"/>
      <c r="J559" s="2"/>
    </row>
    <row r="560" spans="9:10" ht="12.75">
      <c r="I560" s="2"/>
      <c r="J560" s="2"/>
    </row>
    <row r="561" spans="9:10" ht="12.75">
      <c r="I561" s="2"/>
      <c r="J561" s="2"/>
    </row>
    <row r="562" spans="9:10" ht="12.75">
      <c r="I562" s="2"/>
      <c r="J562" s="2"/>
    </row>
    <row r="563" spans="9:10" ht="12.75">
      <c r="I563" s="2"/>
      <c r="J563" s="2"/>
    </row>
    <row r="564" spans="9:10" ht="12.75">
      <c r="I564" s="2"/>
      <c r="J564" s="2"/>
    </row>
    <row r="565" spans="9:10" ht="12.75">
      <c r="I565" s="2"/>
      <c r="J565" s="2"/>
    </row>
    <row r="566" spans="9:10" ht="12.75">
      <c r="I566" s="2"/>
      <c r="J566" s="2"/>
    </row>
    <row r="567" spans="9:10" ht="12.75">
      <c r="I567" s="2"/>
      <c r="J567" s="2"/>
    </row>
    <row r="568" spans="9:10" ht="12.75">
      <c r="I568" s="2"/>
      <c r="J568" s="2"/>
    </row>
    <row r="569" spans="9:10" ht="12.75">
      <c r="I569" s="2"/>
      <c r="J569" s="2"/>
    </row>
    <row r="570" spans="9:10" ht="12.75">
      <c r="I570" s="2"/>
      <c r="J570" s="2"/>
    </row>
    <row r="571" spans="9:10" ht="12.75">
      <c r="I571" s="2"/>
      <c r="J571" s="2"/>
    </row>
    <row r="572" spans="9:10" ht="12.75">
      <c r="I572" s="2"/>
      <c r="J572" s="2"/>
    </row>
    <row r="573" spans="9:10" ht="12.75">
      <c r="I573" s="2"/>
      <c r="J573" s="2"/>
    </row>
    <row r="574" spans="9:10" ht="12.75">
      <c r="I574" s="2"/>
      <c r="J574" s="2"/>
    </row>
    <row r="575" spans="9:10" ht="12.75">
      <c r="I575" s="2"/>
      <c r="J575" s="2"/>
    </row>
    <row r="576" spans="9:10" ht="12.75">
      <c r="I576" s="2"/>
      <c r="J576" s="2"/>
    </row>
    <row r="577" spans="9:10" ht="12.75">
      <c r="I577" s="2"/>
      <c r="J577" s="2"/>
    </row>
    <row r="578" spans="9:10" ht="12.75">
      <c r="I578" s="2"/>
      <c r="J578" s="2"/>
    </row>
    <row r="579" spans="9:10" ht="12.75">
      <c r="I579" s="2"/>
      <c r="J579" s="2"/>
    </row>
    <row r="580" spans="9:10" ht="12.75">
      <c r="I580" s="2"/>
      <c r="J580" s="2"/>
    </row>
    <row r="581" spans="9:10" ht="12.75">
      <c r="I581" s="2"/>
      <c r="J581" s="2"/>
    </row>
    <row r="582" spans="9:10" ht="12.75">
      <c r="I582" s="2"/>
      <c r="J582" s="2"/>
    </row>
    <row r="583" spans="9:10" ht="12.75">
      <c r="I583" s="2"/>
      <c r="J583" s="2"/>
    </row>
    <row r="584" spans="9:10" ht="12.75">
      <c r="I584" s="2"/>
      <c r="J584" s="2"/>
    </row>
    <row r="585" spans="9:10" ht="12.75">
      <c r="I585" s="2"/>
      <c r="J585" s="2"/>
    </row>
    <row r="586" spans="9:10" ht="12.75">
      <c r="I586" s="2"/>
      <c r="J586" s="2"/>
    </row>
    <row r="587" spans="9:10" ht="12.75">
      <c r="I587" s="2"/>
      <c r="J587" s="2"/>
    </row>
    <row r="588" spans="9:10" ht="12.75">
      <c r="I588" s="2"/>
      <c r="J588" s="2"/>
    </row>
    <row r="589" spans="9:10" ht="12.75">
      <c r="I589" s="2"/>
      <c r="J589" s="2"/>
    </row>
    <row r="590" spans="9:10" ht="12.75">
      <c r="I590" s="2"/>
      <c r="J590" s="2"/>
    </row>
    <row r="591" spans="9:10" ht="12.75">
      <c r="I591" s="2"/>
      <c r="J591" s="2"/>
    </row>
    <row r="592" spans="9:10" ht="12.75">
      <c r="I592" s="2"/>
      <c r="J592" s="2"/>
    </row>
    <row r="593" spans="9:10" ht="12.75">
      <c r="I593" s="2"/>
      <c r="J593" s="2"/>
    </row>
    <row r="594" spans="9:10" ht="12.75">
      <c r="I594" s="2"/>
      <c r="J594" s="2"/>
    </row>
    <row r="595" spans="9:10" ht="12.75">
      <c r="I595" s="2"/>
      <c r="J595" s="2"/>
    </row>
    <row r="596" spans="9:10" ht="12.75">
      <c r="I596" s="2"/>
      <c r="J596" s="2"/>
    </row>
    <row r="597" spans="9:10" ht="12.75">
      <c r="I597" s="2"/>
      <c r="J597" s="2"/>
    </row>
    <row r="598" spans="9:10" ht="12.75">
      <c r="I598" s="2"/>
      <c r="J598" s="2"/>
    </row>
    <row r="599" spans="9:10" ht="12.75">
      <c r="I599" s="2"/>
      <c r="J599" s="2"/>
    </row>
    <row r="600" spans="9:10" ht="12.75">
      <c r="I600" s="2"/>
      <c r="J600" s="2"/>
    </row>
    <row r="601" spans="9:10" ht="12.75">
      <c r="I601" s="2"/>
      <c r="J601" s="2"/>
    </row>
    <row r="602" spans="9:10" ht="12.75">
      <c r="I602" s="2"/>
      <c r="J602" s="2"/>
    </row>
    <row r="603" spans="9:10" ht="12.75">
      <c r="I603" s="2"/>
      <c r="J603" s="2"/>
    </row>
    <row r="604" spans="9:10" ht="12.75">
      <c r="I604" s="2"/>
      <c r="J604" s="2"/>
    </row>
    <row r="605" spans="9:10" ht="12.75">
      <c r="I605" s="2"/>
      <c r="J605" s="2"/>
    </row>
    <row r="606" spans="9:10" ht="12.75">
      <c r="I606" s="2"/>
      <c r="J606" s="2"/>
    </row>
    <row r="607" spans="9:10" ht="12.75">
      <c r="I607" s="2"/>
      <c r="J607" s="2"/>
    </row>
    <row r="608" spans="9:10" ht="12.75">
      <c r="I608" s="2"/>
      <c r="J608" s="2"/>
    </row>
    <row r="609" spans="9:10" ht="12.75">
      <c r="I609" s="2"/>
      <c r="J609" s="2"/>
    </row>
    <row r="610" spans="9:10" ht="12.75">
      <c r="I610" s="2"/>
      <c r="J610" s="2"/>
    </row>
    <row r="611" spans="9:10" ht="12.75">
      <c r="I611" s="2"/>
      <c r="J611" s="2"/>
    </row>
    <row r="612" spans="9:10" ht="12.75">
      <c r="I612" s="2"/>
      <c r="J612" s="2"/>
    </row>
    <row r="613" spans="9:10" ht="12.75">
      <c r="I613" s="2"/>
      <c r="J613" s="2"/>
    </row>
    <row r="614" spans="9:10" ht="12.75">
      <c r="I614" s="2"/>
      <c r="J614" s="2"/>
    </row>
    <row r="615" spans="9:10" ht="12.75">
      <c r="I615" s="2"/>
      <c r="J615" s="2"/>
    </row>
    <row r="616" spans="9:10" ht="12.75">
      <c r="I616" s="2"/>
      <c r="J616" s="2"/>
    </row>
    <row r="617" spans="9:10" ht="12.75">
      <c r="I617" s="2"/>
      <c r="J617" s="2"/>
    </row>
    <row r="618" spans="9:10" ht="12.75">
      <c r="I618" s="2"/>
      <c r="J618" s="2"/>
    </row>
    <row r="619" spans="9:10" ht="12.75">
      <c r="I619" s="2"/>
      <c r="J619" s="2"/>
    </row>
    <row r="620" spans="9:10" ht="12.75">
      <c r="I620" s="2"/>
      <c r="J620" s="2"/>
    </row>
    <row r="621" spans="9:10" ht="12.75">
      <c r="I621" s="2"/>
      <c r="J621" s="2"/>
    </row>
    <row r="622" spans="9:10" ht="12.75">
      <c r="I622" s="2"/>
      <c r="J622" s="2"/>
    </row>
    <row r="623" spans="9:10" ht="12.75">
      <c r="I623" s="2"/>
      <c r="J623" s="2"/>
    </row>
    <row r="624" spans="9:10" ht="12.75">
      <c r="I624" s="2"/>
      <c r="J624" s="2"/>
    </row>
    <row r="625" spans="9:10" ht="12.75">
      <c r="I625" s="2"/>
      <c r="J625" s="2"/>
    </row>
    <row r="626" spans="9:10" ht="12.75">
      <c r="I626" s="2"/>
      <c r="J626" s="2"/>
    </row>
    <row r="627" spans="9:10" ht="12.75">
      <c r="I627" s="2"/>
      <c r="J627" s="2"/>
    </row>
    <row r="628" spans="9:10" ht="12.75">
      <c r="I628" s="2"/>
      <c r="J628" s="2"/>
    </row>
    <row r="629" spans="9:10" ht="12.75">
      <c r="I629" s="2"/>
      <c r="J629" s="2"/>
    </row>
    <row r="630" spans="9:10" ht="12.75">
      <c r="I630" s="2"/>
      <c r="J630" s="2"/>
    </row>
    <row r="631" spans="9:10" ht="12.75">
      <c r="I631" s="2"/>
      <c r="J631" s="2"/>
    </row>
    <row r="632" spans="9:10" ht="12.75">
      <c r="I632" s="2"/>
      <c r="J632" s="2"/>
    </row>
    <row r="633" spans="9:10" ht="12.75">
      <c r="I633" s="2"/>
      <c r="J633" s="2"/>
    </row>
    <row r="634" spans="9:10" ht="12.75">
      <c r="I634" s="2"/>
      <c r="J634" s="2"/>
    </row>
    <row r="635" spans="9:10" ht="12.75">
      <c r="I635" s="2"/>
      <c r="J635" s="2"/>
    </row>
    <row r="636" spans="9:10" ht="12.75">
      <c r="I636" s="2"/>
      <c r="J636" s="2"/>
    </row>
    <row r="637" spans="9:10" ht="12.75">
      <c r="I637" s="2"/>
      <c r="J637" s="2"/>
    </row>
    <row r="638" spans="9:10" ht="12.75">
      <c r="I638" s="2"/>
      <c r="J638" s="2"/>
    </row>
    <row r="639" spans="9:10" ht="12.75">
      <c r="I639" s="2"/>
      <c r="J639" s="2"/>
    </row>
    <row r="640" spans="9:10" ht="12.75">
      <c r="I640" s="2"/>
      <c r="J640" s="2"/>
    </row>
    <row r="641" spans="9:10" ht="12.75">
      <c r="I641" s="2"/>
      <c r="J641" s="2"/>
    </row>
    <row r="642" spans="9:10" ht="12.75">
      <c r="I642" s="2"/>
      <c r="J642" s="2"/>
    </row>
    <row r="643" spans="9:10" ht="12.75">
      <c r="I643" s="2"/>
      <c r="J643" s="2"/>
    </row>
    <row r="644" spans="9:10" ht="12.75">
      <c r="I644" s="2"/>
      <c r="J644" s="2"/>
    </row>
    <row r="645" spans="9:10" ht="12.75">
      <c r="I645" s="2"/>
      <c r="J645" s="2"/>
    </row>
    <row r="646" spans="9:10" ht="12.75">
      <c r="I646" s="2"/>
      <c r="J646" s="2"/>
    </row>
    <row r="647" spans="9:10" ht="12.75">
      <c r="I647" s="2"/>
      <c r="J647" s="2"/>
    </row>
    <row r="648" spans="9:10" ht="12.75">
      <c r="I648" s="2"/>
      <c r="J648" s="2"/>
    </row>
    <row r="649" spans="9:10" ht="12.75">
      <c r="I649" s="2"/>
      <c r="J649" s="2"/>
    </row>
    <row r="650" spans="9:10" ht="12.75">
      <c r="I650" s="2"/>
      <c r="J650" s="2"/>
    </row>
    <row r="651" spans="9:10" ht="12.75">
      <c r="I651" s="2"/>
      <c r="J651" s="2"/>
    </row>
    <row r="652" spans="9:10" ht="12.75">
      <c r="I652" s="2"/>
      <c r="J652" s="2"/>
    </row>
    <row r="653" spans="9:10" ht="12.75">
      <c r="I653" s="2"/>
      <c r="J653" s="2"/>
    </row>
    <row r="654" spans="9:10" ht="12.75">
      <c r="I654" s="2"/>
      <c r="J654" s="2"/>
    </row>
    <row r="655" spans="9:10" ht="12.75">
      <c r="I655" s="2"/>
      <c r="J655" s="2"/>
    </row>
    <row r="656" spans="9:10" ht="12.75">
      <c r="I656" s="2"/>
      <c r="J656" s="2"/>
    </row>
    <row r="657" spans="9:10" ht="12.75">
      <c r="I657" s="2"/>
      <c r="J657" s="2"/>
    </row>
    <row r="658" spans="9:10" ht="12.75">
      <c r="I658" s="2"/>
      <c r="J658" s="2"/>
    </row>
    <row r="659" spans="9:10" ht="12.75">
      <c r="I659" s="2"/>
      <c r="J659" s="2"/>
    </row>
    <row r="660" spans="9:10" ht="12.75">
      <c r="I660" s="2"/>
      <c r="J660" s="2"/>
    </row>
    <row r="661" spans="9:10" ht="12.75">
      <c r="I661" s="2"/>
      <c r="J661" s="2"/>
    </row>
    <row r="662" spans="9:10" ht="12.75">
      <c r="I662" s="2"/>
      <c r="J662" s="2"/>
    </row>
    <row r="663" spans="9:10" ht="12.75">
      <c r="I663" s="2"/>
      <c r="J663" s="2"/>
    </row>
    <row r="664" spans="9:10" ht="12.75">
      <c r="I664" s="2"/>
      <c r="J664" s="2"/>
    </row>
    <row r="665" spans="9:10" ht="12.75">
      <c r="I665" s="2"/>
      <c r="J665" s="2"/>
    </row>
    <row r="666" spans="9:10" ht="12.75">
      <c r="I666" s="2"/>
      <c r="J666" s="2"/>
    </row>
    <row r="667" spans="9:10" ht="12.75">
      <c r="I667" s="2"/>
      <c r="J667" s="2"/>
    </row>
    <row r="668" spans="9:10" ht="12.75">
      <c r="I668" s="2"/>
      <c r="J668" s="2"/>
    </row>
    <row r="669" spans="9:10" ht="12.75">
      <c r="I669" s="2"/>
      <c r="J669" s="2"/>
    </row>
    <row r="670" spans="9:10" ht="12.75">
      <c r="I670" s="2"/>
      <c r="J670" s="2"/>
    </row>
    <row r="671" spans="9:10" ht="12.75">
      <c r="I671" s="2"/>
      <c r="J671" s="2"/>
    </row>
    <row r="672" spans="9:10" ht="12.75">
      <c r="I672" s="2"/>
      <c r="J672" s="2"/>
    </row>
    <row r="673" spans="9:10" ht="12.75">
      <c r="I673" s="2"/>
      <c r="J673" s="2"/>
    </row>
    <row r="674" spans="9:10" ht="12.75">
      <c r="I674" s="2"/>
      <c r="J674" s="2"/>
    </row>
    <row r="675" spans="9:10" ht="12.75">
      <c r="I675" s="2"/>
      <c r="J675" s="2"/>
    </row>
    <row r="676" spans="9:10" ht="12.75">
      <c r="I676" s="2"/>
      <c r="J676" s="2"/>
    </row>
    <row r="677" spans="9:10" ht="12.75">
      <c r="I677" s="2"/>
      <c r="J677" s="2"/>
    </row>
    <row r="678" spans="9:10" ht="12.75">
      <c r="I678" s="2"/>
      <c r="J678" s="2"/>
    </row>
    <row r="679" spans="9:10" ht="12.75">
      <c r="I679" s="2"/>
      <c r="J679" s="2"/>
    </row>
    <row r="680" spans="9:10" ht="12.75">
      <c r="I680" s="2"/>
      <c r="J680" s="2"/>
    </row>
    <row r="681" spans="9:10" ht="12.75">
      <c r="I681" s="2"/>
      <c r="J681" s="2"/>
    </row>
    <row r="682" spans="9:10" ht="12.75">
      <c r="I682" s="2"/>
      <c r="J682" s="2"/>
    </row>
    <row r="683" spans="9:10" ht="12.75">
      <c r="I683" s="2"/>
      <c r="J683" s="2"/>
    </row>
    <row r="684" spans="9:10" ht="12.75">
      <c r="I684" s="2"/>
      <c r="J684" s="2"/>
    </row>
    <row r="685" spans="9:10" ht="12.75">
      <c r="I685" s="2"/>
      <c r="J685" s="2"/>
    </row>
    <row r="686" spans="9:10" ht="12.75">
      <c r="I686" s="2"/>
      <c r="J686" s="2"/>
    </row>
    <row r="687" spans="9:10" ht="12.75">
      <c r="I687" s="2"/>
      <c r="J687" s="2"/>
    </row>
    <row r="688" spans="9:10" ht="12.75">
      <c r="I688" s="2"/>
      <c r="J688" s="2"/>
    </row>
    <row r="689" spans="9:10" ht="12.75">
      <c r="I689" s="2"/>
      <c r="J689" s="2"/>
    </row>
    <row r="690" spans="9:10" ht="12.75">
      <c r="I690" s="2"/>
      <c r="J690" s="2"/>
    </row>
    <row r="691" spans="9:10" ht="12.75">
      <c r="I691" s="2"/>
      <c r="J691" s="2"/>
    </row>
    <row r="692" spans="9:10" ht="12.75">
      <c r="I692" s="2"/>
      <c r="J692" s="2"/>
    </row>
    <row r="693" spans="9:10" ht="12.75">
      <c r="I693" s="2"/>
      <c r="J693" s="2"/>
    </row>
    <row r="694" spans="9:10" ht="12.75">
      <c r="I694" s="2"/>
      <c r="J694" s="2"/>
    </row>
    <row r="695" spans="9:10" ht="12.75">
      <c r="I695" s="2"/>
      <c r="J695" s="2"/>
    </row>
    <row r="696" spans="9:10" ht="12.75">
      <c r="I696" s="2"/>
      <c r="J696" s="2"/>
    </row>
    <row r="697" spans="9:10" ht="12.75">
      <c r="I697" s="2"/>
      <c r="J697" s="2"/>
    </row>
    <row r="698" spans="9:10" ht="12.75">
      <c r="I698" s="2"/>
      <c r="J698" s="2"/>
    </row>
    <row r="699" spans="9:10" ht="12.75">
      <c r="I699" s="2"/>
      <c r="J699" s="2"/>
    </row>
    <row r="700" spans="9:10" ht="12.75">
      <c r="I700" s="2"/>
      <c r="J700" s="2"/>
    </row>
    <row r="701" spans="9:10" ht="12.75">
      <c r="I701" s="2"/>
      <c r="J701" s="2"/>
    </row>
    <row r="702" spans="9:10" ht="12.75">
      <c r="I702" s="2"/>
      <c r="J702" s="2"/>
    </row>
    <row r="703" spans="9:10" ht="12.75">
      <c r="I703" s="2"/>
      <c r="J703" s="2"/>
    </row>
    <row r="704" spans="9:10" ht="12.75">
      <c r="I704" s="2"/>
      <c r="J704" s="2"/>
    </row>
    <row r="705" spans="9:10" ht="12.75">
      <c r="I705" s="2"/>
      <c r="J705" s="2"/>
    </row>
    <row r="706" spans="9:10" ht="12.75">
      <c r="I706" s="2"/>
      <c r="J706" s="2"/>
    </row>
    <row r="707" spans="9:10" ht="12.75">
      <c r="I707" s="2"/>
      <c r="J707" s="2"/>
    </row>
    <row r="708" spans="9:10" ht="12.75">
      <c r="I708" s="2"/>
      <c r="J708" s="2"/>
    </row>
    <row r="709" spans="9:10" ht="12.75">
      <c r="I709" s="2"/>
      <c r="J709" s="2"/>
    </row>
    <row r="710" spans="9:10" ht="12.75">
      <c r="I710" s="2"/>
      <c r="J710" s="2"/>
    </row>
    <row r="711" spans="9:10" ht="12.75">
      <c r="I711" s="2"/>
      <c r="J711" s="2"/>
    </row>
    <row r="712" spans="9:10" ht="12.75">
      <c r="I712" s="2"/>
      <c r="J712" s="2"/>
    </row>
    <row r="713" spans="9:10" ht="12.75">
      <c r="I713" s="2"/>
      <c r="J713" s="2"/>
    </row>
    <row r="714" spans="9:10" ht="12.75">
      <c r="I714" s="2"/>
      <c r="J714" s="2"/>
    </row>
    <row r="715" spans="9:10" ht="12.75">
      <c r="I715" s="2"/>
      <c r="J715" s="2"/>
    </row>
    <row r="716" spans="9:10" ht="12.75">
      <c r="I716" s="2"/>
      <c r="J716" s="2"/>
    </row>
    <row r="717" spans="9:10" ht="12.75">
      <c r="I717" s="2"/>
      <c r="J717" s="2"/>
    </row>
    <row r="718" spans="9:10" ht="12.75">
      <c r="I718" s="2"/>
      <c r="J718" s="2"/>
    </row>
    <row r="719" spans="9:10" ht="12.75">
      <c r="I719" s="2"/>
      <c r="J719" s="2"/>
    </row>
    <row r="720" spans="9:10" ht="12.75">
      <c r="I720" s="2"/>
      <c r="J720" s="2"/>
    </row>
    <row r="721" spans="9:10" ht="12.75">
      <c r="I721" s="2"/>
      <c r="J721" s="2"/>
    </row>
    <row r="722" spans="9:10" ht="12.75">
      <c r="I722" s="2"/>
      <c r="J722" s="2"/>
    </row>
    <row r="723" spans="9:10" ht="12.75">
      <c r="I723" s="2"/>
      <c r="J723" s="2"/>
    </row>
    <row r="724" spans="9:10" ht="12.75">
      <c r="I724" s="2"/>
      <c r="J724" s="2"/>
    </row>
    <row r="725" spans="9:10" ht="12.75">
      <c r="I725" s="2"/>
      <c r="J725" s="2"/>
    </row>
    <row r="726" spans="9:10" ht="12.75">
      <c r="I726" s="2"/>
      <c r="J726" s="2"/>
    </row>
    <row r="727" spans="9:10" ht="12.75">
      <c r="I727" s="2"/>
      <c r="J727" s="2"/>
    </row>
    <row r="728" spans="9:10" ht="12.75">
      <c r="I728" s="2"/>
      <c r="J728" s="2"/>
    </row>
    <row r="729" spans="9:10" ht="12.75">
      <c r="I729" s="2"/>
      <c r="J729" s="2"/>
    </row>
    <row r="730" spans="9:10" ht="12.75">
      <c r="I730" s="2"/>
      <c r="J730" s="2"/>
    </row>
    <row r="731" spans="9:10" ht="12.75">
      <c r="I731" s="2"/>
      <c r="J731" s="2"/>
    </row>
    <row r="732" spans="9:10" ht="12.75">
      <c r="I732" s="2"/>
      <c r="J732" s="2"/>
    </row>
    <row r="733" spans="9:10" ht="12.75">
      <c r="I733" s="2"/>
      <c r="J733" s="2"/>
    </row>
    <row r="734" spans="9:10" ht="12.75">
      <c r="I734" s="2"/>
      <c r="J734" s="2"/>
    </row>
    <row r="735" spans="9:10" ht="12.75">
      <c r="I735" s="2"/>
      <c r="J735" s="2"/>
    </row>
    <row r="736" spans="9:10" ht="12.75">
      <c r="I736" s="2"/>
      <c r="J736" s="2"/>
    </row>
    <row r="737" spans="9:10" ht="12.75">
      <c r="I737" s="2"/>
      <c r="J737" s="2"/>
    </row>
    <row r="738" spans="9:10" ht="12.75">
      <c r="I738" s="2"/>
      <c r="J738" s="2"/>
    </row>
    <row r="739" spans="9:10" ht="12.75">
      <c r="I739" s="2"/>
      <c r="J739" s="2"/>
    </row>
    <row r="740" spans="9:10" ht="12.75">
      <c r="I740" s="2"/>
      <c r="J740" s="2"/>
    </row>
    <row r="741" spans="9:10" ht="12.75">
      <c r="I741" s="2"/>
      <c r="J741" s="2"/>
    </row>
    <row r="742" spans="9:10" ht="12.75">
      <c r="I742" s="2"/>
      <c r="J742" s="2"/>
    </row>
    <row r="743" spans="9:10" ht="12.75">
      <c r="I743" s="2"/>
      <c r="J743" s="2"/>
    </row>
    <row r="744" spans="9:10" ht="12.75">
      <c r="I744" s="2"/>
      <c r="J744" s="2"/>
    </row>
    <row r="745" spans="9:10" ht="12.75">
      <c r="I745" s="2"/>
      <c r="J745" s="2"/>
    </row>
    <row r="746" spans="9:10" ht="12.75">
      <c r="I746" s="2"/>
      <c r="J746" s="2"/>
    </row>
    <row r="747" spans="9:10" ht="12.75">
      <c r="I747" s="2"/>
      <c r="J747" s="2"/>
    </row>
    <row r="748" spans="9:10" ht="12.75">
      <c r="I748" s="2"/>
      <c r="J748" s="2"/>
    </row>
    <row r="749" spans="9:10" ht="12.75">
      <c r="I749" s="2"/>
      <c r="J749" s="2"/>
    </row>
    <row r="750" spans="9:10" ht="12.75">
      <c r="I750" s="2"/>
      <c r="J750" s="2"/>
    </row>
    <row r="751" spans="9:10" ht="12.75">
      <c r="I751" s="2"/>
      <c r="J751" s="2"/>
    </row>
    <row r="752" spans="9:10" ht="12.75">
      <c r="I752" s="2"/>
      <c r="J752" s="2"/>
    </row>
    <row r="753" spans="9:10" ht="12.75">
      <c r="I753" s="2"/>
      <c r="J753" s="2"/>
    </row>
    <row r="754" spans="9:10" ht="12.75">
      <c r="I754" s="2"/>
      <c r="J754" s="2"/>
    </row>
    <row r="755" spans="9:10" ht="12.75">
      <c r="I755" s="2"/>
      <c r="J755" s="2"/>
    </row>
    <row r="756" spans="9:10" ht="12.75">
      <c r="I756" s="2"/>
      <c r="J756" s="2"/>
    </row>
    <row r="757" spans="9:10" ht="12.75">
      <c r="I757" s="2"/>
      <c r="J757" s="2"/>
    </row>
    <row r="758" spans="9:10" ht="12.75">
      <c r="I758" s="2"/>
      <c r="J758" s="2"/>
    </row>
    <row r="759" spans="9:10" ht="12.75">
      <c r="I759" s="2"/>
      <c r="J759" s="2"/>
    </row>
    <row r="760" spans="9:10" ht="12.75">
      <c r="I760" s="2"/>
      <c r="J760" s="2"/>
    </row>
    <row r="761" spans="9:10" ht="12.75">
      <c r="I761" s="2"/>
      <c r="J761" s="2"/>
    </row>
    <row r="762" spans="9:10" ht="12.75">
      <c r="I762" s="2"/>
      <c r="J762" s="2"/>
    </row>
    <row r="763" spans="9:10" ht="12.75">
      <c r="I763" s="2"/>
      <c r="J763" s="2"/>
    </row>
    <row r="764" spans="9:10" ht="12.75">
      <c r="I764" s="2"/>
      <c r="J764" s="2"/>
    </row>
    <row r="765" spans="9:10" ht="12.75">
      <c r="I765" s="2"/>
      <c r="J765" s="2"/>
    </row>
    <row r="766" spans="9:10" ht="12.75">
      <c r="I766" s="2"/>
      <c r="J766" s="2"/>
    </row>
    <row r="767" spans="9:10" ht="12.75">
      <c r="I767" s="2"/>
      <c r="J767" s="2"/>
    </row>
    <row r="768" spans="9:10" ht="12.75">
      <c r="I768" s="2"/>
      <c r="J768" s="2"/>
    </row>
    <row r="769" spans="9:10" ht="12.75">
      <c r="I769" s="2"/>
      <c r="J769" s="2"/>
    </row>
    <row r="770" spans="9:10" ht="12.75">
      <c r="I770" s="2"/>
      <c r="J770" s="2"/>
    </row>
    <row r="771" spans="9:10" ht="12.75">
      <c r="I771" s="2"/>
      <c r="J771" s="2"/>
    </row>
    <row r="772" spans="9:10" ht="12.75">
      <c r="I772" s="2"/>
      <c r="J772" s="2"/>
    </row>
    <row r="773" spans="9:10" ht="12.75">
      <c r="I773" s="2"/>
      <c r="J773" s="2"/>
    </row>
    <row r="774" spans="9:10" ht="12.75">
      <c r="I774" s="2"/>
      <c r="J774" s="2"/>
    </row>
    <row r="775" spans="9:10" ht="12.75">
      <c r="I775" s="2"/>
      <c r="J775" s="2"/>
    </row>
    <row r="776" spans="9:10" ht="12.75">
      <c r="I776" s="2"/>
      <c r="J776" s="2"/>
    </row>
    <row r="777" spans="9:10" ht="12.75">
      <c r="I777" s="2"/>
      <c r="J777" s="2"/>
    </row>
    <row r="778" spans="9:10" ht="12.75">
      <c r="I778" s="2"/>
      <c r="J778" s="2"/>
    </row>
    <row r="779" spans="9:10" ht="12.75">
      <c r="I779" s="2"/>
      <c r="J779" s="2"/>
    </row>
    <row r="780" spans="9:10" ht="12.75">
      <c r="I780" s="2"/>
      <c r="J780" s="2"/>
    </row>
    <row r="781" spans="9:10" ht="12.75">
      <c r="I781" s="2"/>
      <c r="J781" s="2"/>
    </row>
    <row r="782" spans="9:10" ht="12.75">
      <c r="I782" s="2"/>
      <c r="J782" s="2"/>
    </row>
    <row r="783" spans="9:10" ht="12.75">
      <c r="I783" s="2"/>
      <c r="J783" s="2"/>
    </row>
    <row r="784" spans="9:10" ht="12.75">
      <c r="I784" s="2"/>
      <c r="J784" s="2"/>
    </row>
    <row r="785" spans="9:10" ht="12.75">
      <c r="I785" s="2"/>
      <c r="J785" s="2"/>
    </row>
    <row r="786" spans="9:10" ht="12.75">
      <c r="I786" s="2"/>
      <c r="J786" s="2"/>
    </row>
    <row r="787" spans="9:10" ht="12.75">
      <c r="I787" s="2"/>
      <c r="J787" s="2"/>
    </row>
    <row r="788" spans="9:10" ht="12.75">
      <c r="I788" s="2"/>
      <c r="J788" s="2"/>
    </row>
    <row r="789" spans="9:10" ht="12.75">
      <c r="I789" s="2"/>
      <c r="J789" s="2"/>
    </row>
    <row r="790" spans="9:10" ht="12.75">
      <c r="I790" s="2"/>
      <c r="J790" s="2"/>
    </row>
    <row r="791" spans="9:10" ht="12.75">
      <c r="I791" s="2"/>
      <c r="J791" s="2"/>
    </row>
    <row r="792" spans="9:10" ht="12.75">
      <c r="I792" s="2"/>
      <c r="J792" s="2"/>
    </row>
    <row r="793" spans="9:10" ht="12.75">
      <c r="I793" s="2"/>
      <c r="J793" s="2"/>
    </row>
    <row r="794" spans="9:10" ht="12.75">
      <c r="I794" s="2"/>
      <c r="J794" s="2"/>
    </row>
    <row r="795" spans="9:10" ht="12.75">
      <c r="I795" s="2"/>
      <c r="J795" s="2"/>
    </row>
    <row r="796" spans="9:10" ht="12.75">
      <c r="I796" s="2"/>
      <c r="J796" s="2"/>
    </row>
    <row r="797" spans="9:10" ht="12.75">
      <c r="I797" s="2"/>
      <c r="J797" s="2"/>
    </row>
    <row r="798" spans="9:10" ht="12.75">
      <c r="I798" s="2"/>
      <c r="J798" s="2"/>
    </row>
    <row r="799" spans="9:10" ht="12.75">
      <c r="I799" s="2"/>
      <c r="J799" s="2"/>
    </row>
    <row r="800" spans="9:10" ht="12.75">
      <c r="I800" s="2"/>
      <c r="J800" s="2"/>
    </row>
    <row r="801" spans="9:10" ht="12.75">
      <c r="I801" s="2"/>
      <c r="J801" s="2"/>
    </row>
    <row r="802" spans="9:10" ht="12.75">
      <c r="I802" s="2"/>
      <c r="J802" s="2"/>
    </row>
    <row r="803" spans="9:10" ht="12.75">
      <c r="I803" s="2"/>
      <c r="J803" s="2"/>
    </row>
    <row r="804" spans="9:10" ht="12.75">
      <c r="I804" s="2"/>
      <c r="J804" s="2"/>
    </row>
    <row r="805" spans="9:10" ht="12.75">
      <c r="I805" s="2"/>
      <c r="J805" s="2"/>
    </row>
    <row r="806" spans="9:10" ht="12.75">
      <c r="I806" s="2"/>
      <c r="J806" s="2"/>
    </row>
    <row r="807" spans="9:10" ht="12.75">
      <c r="I807" s="2"/>
      <c r="J807" s="2"/>
    </row>
    <row r="808" spans="9:10" ht="12.75">
      <c r="I808" s="2"/>
      <c r="J808" s="2"/>
    </row>
    <row r="809" spans="9:10" ht="12.75">
      <c r="I809" s="2"/>
      <c r="J809" s="2"/>
    </row>
    <row r="810" spans="9:10" ht="12.75">
      <c r="I810" s="2"/>
      <c r="J810" s="2"/>
    </row>
    <row r="811" spans="9:10" ht="12.75">
      <c r="I811" s="2"/>
      <c r="J811" s="2"/>
    </row>
    <row r="812" spans="9:10" ht="12.75">
      <c r="I812" s="2"/>
      <c r="J812" s="2"/>
    </row>
    <row r="813" spans="9:10" ht="12.75">
      <c r="I813" s="2"/>
      <c r="J813" s="2"/>
    </row>
    <row r="814" spans="9:10" ht="12.75">
      <c r="I814" s="2"/>
      <c r="J814" s="2"/>
    </row>
    <row r="815" spans="9:10" ht="12.75">
      <c r="I815" s="2"/>
      <c r="J815" s="2"/>
    </row>
    <row r="816" spans="9:10" ht="12.75">
      <c r="I816" s="2"/>
      <c r="J816" s="2"/>
    </row>
    <row r="817" spans="9:10" ht="12.75">
      <c r="I817" s="2"/>
      <c r="J817" s="2"/>
    </row>
    <row r="818" spans="9:10" ht="12.75">
      <c r="I818" s="2"/>
      <c r="J818" s="2"/>
    </row>
    <row r="819" spans="9:10" ht="12.75">
      <c r="I819" s="2"/>
      <c r="J819" s="2"/>
    </row>
    <row r="820" spans="9:10" ht="12.75">
      <c r="I820" s="2"/>
      <c r="J820" s="2"/>
    </row>
    <row r="821" spans="9:10" ht="12.75">
      <c r="I821" s="2"/>
      <c r="J821" s="2"/>
    </row>
    <row r="822" spans="9:10" ht="12.75">
      <c r="I822" s="2"/>
      <c r="J822" s="2"/>
    </row>
    <row r="823" spans="9:10" ht="12.75">
      <c r="I823" s="2"/>
      <c r="J823" s="2"/>
    </row>
    <row r="824" spans="9:10" ht="12.75">
      <c r="I824" s="2"/>
      <c r="J824" s="2"/>
    </row>
    <row r="825" spans="9:10" ht="12.75">
      <c r="I825" s="2"/>
      <c r="J825" s="2"/>
    </row>
    <row r="826" spans="9:10" ht="12.75">
      <c r="I826" s="2"/>
      <c r="J826" s="2"/>
    </row>
    <row r="827" spans="9:10" ht="12.75">
      <c r="I827" s="2"/>
      <c r="J827" s="2"/>
    </row>
    <row r="828" spans="9:10" ht="12.75">
      <c r="I828" s="2"/>
      <c r="J828" s="2"/>
    </row>
    <row r="829" spans="9:10" ht="12.75">
      <c r="I829" s="2"/>
      <c r="J829" s="2"/>
    </row>
    <row r="830" spans="9:10" ht="12.75">
      <c r="I830" s="2"/>
      <c r="J830" s="2"/>
    </row>
    <row r="831" spans="9:10" ht="12.75">
      <c r="I831" s="2"/>
      <c r="J831" s="2"/>
    </row>
    <row r="832" spans="9:10" ht="12.75">
      <c r="I832" s="2"/>
      <c r="J832" s="2"/>
    </row>
    <row r="833" spans="9:10" ht="12.75">
      <c r="I833" s="2"/>
      <c r="J833" s="2"/>
    </row>
    <row r="834" spans="9:10" ht="12.75">
      <c r="I834" s="2"/>
      <c r="J834" s="2"/>
    </row>
    <row r="835" spans="9:10" ht="12.75">
      <c r="I835" s="2"/>
      <c r="J835" s="2"/>
    </row>
    <row r="836" spans="9:10" ht="12.75">
      <c r="I836" s="2"/>
      <c r="J836" s="2"/>
    </row>
    <row r="837" spans="9:10" ht="12.75">
      <c r="I837" s="2"/>
      <c r="J837" s="2"/>
    </row>
    <row r="838" spans="9:10" ht="12.75">
      <c r="I838" s="2"/>
      <c r="J838" s="2"/>
    </row>
    <row r="839" spans="9:10" ht="12.75">
      <c r="I839" s="2"/>
      <c r="J839" s="2"/>
    </row>
    <row r="840" spans="9:10" ht="12.75">
      <c r="I840" s="2"/>
      <c r="J840" s="2"/>
    </row>
    <row r="841" spans="9:10" ht="12.75">
      <c r="I841" s="2"/>
      <c r="J841" s="2"/>
    </row>
    <row r="842" spans="9:10" ht="12.75">
      <c r="I842" s="2"/>
      <c r="J842" s="2"/>
    </row>
    <row r="843" spans="9:10" ht="12.75">
      <c r="I843" s="2"/>
      <c r="J843" s="2"/>
    </row>
    <row r="844" spans="9:10" ht="12.75">
      <c r="I844" s="2"/>
      <c r="J844" s="2"/>
    </row>
    <row r="845" spans="9:10" ht="12.75">
      <c r="I845" s="2"/>
      <c r="J845" s="2"/>
    </row>
    <row r="846" spans="9:10" ht="12.75">
      <c r="I846" s="2"/>
      <c r="J846" s="2"/>
    </row>
    <row r="847" spans="9:10" ht="12.75">
      <c r="I847" s="2"/>
      <c r="J847" s="2"/>
    </row>
    <row r="848" spans="9:10" ht="12.75">
      <c r="I848" s="2"/>
      <c r="J848" s="2"/>
    </row>
    <row r="849" spans="9:10" ht="12.75">
      <c r="I849" s="2"/>
      <c r="J849" s="2"/>
    </row>
    <row r="850" spans="9:10" ht="12.75">
      <c r="I850" s="2"/>
      <c r="J850" s="2"/>
    </row>
    <row r="851" spans="9:10" ht="12.75">
      <c r="I851" s="2"/>
      <c r="J851" s="2"/>
    </row>
    <row r="852" spans="9:10" ht="12.75">
      <c r="I852" s="2"/>
      <c r="J852" s="2"/>
    </row>
    <row r="853" spans="9:10" ht="12.75">
      <c r="I853" s="2"/>
      <c r="J853" s="2"/>
    </row>
    <row r="854" spans="9:10" ht="12.75">
      <c r="I854" s="2"/>
      <c r="J854" s="2"/>
    </row>
    <row r="855" spans="9:10" ht="12.75">
      <c r="I855" s="2"/>
      <c r="J855" s="2"/>
    </row>
    <row r="856" spans="9:10" ht="12.75">
      <c r="I856" s="2"/>
      <c r="J856" s="2"/>
    </row>
    <row r="857" spans="9:10" ht="12.75">
      <c r="I857" s="2"/>
      <c r="J857" s="2"/>
    </row>
    <row r="858" spans="9:10" ht="12.75">
      <c r="I858" s="2"/>
      <c r="J858" s="2"/>
    </row>
    <row r="859" spans="9:10" ht="12.75">
      <c r="I859" s="2"/>
      <c r="J859" s="2"/>
    </row>
    <row r="860" spans="9:10" ht="12.75">
      <c r="I860" s="2"/>
      <c r="J860" s="2"/>
    </row>
    <row r="861" spans="9:10" ht="12.75">
      <c r="I861" s="2"/>
      <c r="J861" s="2"/>
    </row>
    <row r="862" spans="9:10" ht="12.75">
      <c r="I862" s="2"/>
      <c r="J862" s="2"/>
    </row>
    <row r="863" spans="9:10" ht="12.75">
      <c r="I863" s="2"/>
      <c r="J863" s="2"/>
    </row>
    <row r="864" spans="9:10" ht="12.75">
      <c r="I864" s="2"/>
      <c r="J864" s="2"/>
    </row>
    <row r="865" spans="9:10" ht="12.75">
      <c r="I865" s="2"/>
      <c r="J865" s="2"/>
    </row>
    <row r="866" spans="9:10" ht="12.75">
      <c r="I866" s="2"/>
      <c r="J866" s="2"/>
    </row>
    <row r="867" spans="9:10" ht="12.75">
      <c r="I867" s="2"/>
      <c r="J867" s="2"/>
    </row>
    <row r="868" spans="9:10" ht="12.75">
      <c r="I868" s="2"/>
      <c r="J868" s="2"/>
    </row>
    <row r="869" spans="9:10" ht="12.75">
      <c r="I869" s="2"/>
      <c r="J869" s="2"/>
    </row>
    <row r="870" spans="9:10" ht="12.75">
      <c r="I870" s="2"/>
      <c r="J870" s="2"/>
    </row>
    <row r="871" spans="9:10" ht="12.75">
      <c r="I871" s="2"/>
      <c r="J871" s="2"/>
    </row>
    <row r="872" spans="9:10" ht="12.75">
      <c r="I872" s="2"/>
      <c r="J872" s="2"/>
    </row>
    <row r="873" spans="9:10" ht="12.75">
      <c r="I873" s="2"/>
      <c r="J873" s="2"/>
    </row>
    <row r="874" spans="9:10" ht="12.75">
      <c r="I874" s="2"/>
      <c r="J874" s="2"/>
    </row>
    <row r="875" spans="9:10" ht="12.75">
      <c r="I875" s="2"/>
      <c r="J875" s="2"/>
    </row>
    <row r="876" spans="9:10" ht="12.75">
      <c r="I876" s="2"/>
      <c r="J876" s="2"/>
    </row>
    <row r="877" spans="9:10" ht="12.75">
      <c r="I877" s="2"/>
      <c r="J877" s="2"/>
    </row>
    <row r="878" spans="9:10" ht="12.75">
      <c r="I878" s="2"/>
      <c r="J878" s="2"/>
    </row>
    <row r="879" spans="9:10" ht="12.75">
      <c r="I879" s="2"/>
      <c r="J879" s="2"/>
    </row>
    <row r="880" spans="9:10" ht="12.75">
      <c r="I880" s="2"/>
      <c r="J880" s="2"/>
    </row>
    <row r="881" spans="9:10" ht="12.75">
      <c r="I881" s="2"/>
      <c r="J881" s="2"/>
    </row>
    <row r="882" spans="9:10" ht="12.75">
      <c r="I882" s="2"/>
      <c r="J882" s="2"/>
    </row>
    <row r="883" spans="9:10" ht="12.75">
      <c r="I883" s="2"/>
      <c r="J883" s="2"/>
    </row>
    <row r="884" spans="9:10" ht="12.75">
      <c r="I884" s="2"/>
      <c r="J884" s="2"/>
    </row>
    <row r="885" spans="9:10" ht="12.75">
      <c r="I885" s="2"/>
      <c r="J885" s="2"/>
    </row>
    <row r="886" spans="9:10" ht="12.75">
      <c r="I886" s="2"/>
      <c r="J886" s="2"/>
    </row>
    <row r="887" spans="9:10" ht="12.75">
      <c r="I887" s="2"/>
      <c r="J887" s="2"/>
    </row>
    <row r="888" spans="9:10" ht="12.75">
      <c r="I888" s="2"/>
      <c r="J888" s="2"/>
    </row>
    <row r="889" spans="9:10" ht="12.75">
      <c r="I889" s="2"/>
      <c r="J889" s="2"/>
    </row>
    <row r="890" spans="9:10" ht="12.75">
      <c r="I890" s="2"/>
      <c r="J890" s="2"/>
    </row>
    <row r="891" spans="9:10" ht="12.75">
      <c r="I891" s="2"/>
      <c r="J891" s="2"/>
    </row>
    <row r="892" spans="9:10" ht="12.75">
      <c r="I892" s="2"/>
      <c r="J892" s="2"/>
    </row>
    <row r="893" spans="9:10" ht="12.75">
      <c r="I893" s="2"/>
      <c r="J893" s="2"/>
    </row>
    <row r="894" spans="9:10" ht="12.75">
      <c r="I894" s="2"/>
      <c r="J894" s="2"/>
    </row>
    <row r="895" spans="9:10" ht="12.75">
      <c r="I895" s="2"/>
      <c r="J895" s="2"/>
    </row>
    <row r="896" spans="9:10" ht="12.75">
      <c r="I896" s="2"/>
      <c r="J896" s="2"/>
    </row>
    <row r="897" spans="9:10" ht="12.75">
      <c r="I897" s="2"/>
      <c r="J897" s="2"/>
    </row>
    <row r="898" spans="9:10" ht="12.75">
      <c r="I898" s="2"/>
      <c r="J898" s="2"/>
    </row>
    <row r="899" spans="9:10" ht="12.75">
      <c r="I899" s="2"/>
      <c r="J899" s="2"/>
    </row>
    <row r="900" spans="9:10" ht="12.75">
      <c r="I900" s="2"/>
      <c r="J900" s="2"/>
    </row>
    <row r="901" spans="9:10" ht="12.75">
      <c r="I901" s="2"/>
      <c r="J901" s="2"/>
    </row>
    <row r="902" spans="9:10" ht="12.75">
      <c r="I902" s="2"/>
      <c r="J902" s="2"/>
    </row>
    <row r="903" spans="9:10" ht="12.75">
      <c r="I903" s="2"/>
      <c r="J903" s="2"/>
    </row>
    <row r="904" spans="9:10" ht="12.75">
      <c r="I904" s="2"/>
      <c r="J904" s="2"/>
    </row>
    <row r="905" spans="9:10" ht="12.75">
      <c r="I905" s="2"/>
      <c r="J905" s="2"/>
    </row>
    <row r="906" spans="9:10" ht="12.75">
      <c r="I906" s="2"/>
      <c r="J906" s="2"/>
    </row>
    <row r="907" spans="9:10" ht="12.75">
      <c r="I907" s="2"/>
      <c r="J907" s="2"/>
    </row>
    <row r="908" spans="9:10" ht="12.75">
      <c r="I908" s="2"/>
      <c r="J908" s="2"/>
    </row>
    <row r="909" spans="9:10" ht="12.75">
      <c r="I909" s="2"/>
      <c r="J909" s="2"/>
    </row>
    <row r="910" spans="9:10" ht="12.75">
      <c r="I910" s="2"/>
      <c r="J910" s="2"/>
    </row>
    <row r="911" spans="9:10" ht="12.75">
      <c r="I911" s="2"/>
      <c r="J911" s="2"/>
    </row>
    <row r="912" spans="9:10" ht="12.75">
      <c r="I912" s="2"/>
      <c r="J912" s="2"/>
    </row>
    <row r="913" spans="9:10" ht="12.75">
      <c r="I913" s="2"/>
      <c r="J913" s="2"/>
    </row>
    <row r="914" spans="9:10" ht="12.75">
      <c r="I914" s="2"/>
      <c r="J914" s="2"/>
    </row>
    <row r="915" spans="9:10" ht="12.75">
      <c r="I915" s="2"/>
      <c r="J915" s="2"/>
    </row>
    <row r="916" spans="9:10" ht="12.75">
      <c r="I916" s="2"/>
      <c r="J916" s="2"/>
    </row>
    <row r="917" spans="9:10" ht="12.75">
      <c r="I917" s="2"/>
      <c r="J917" s="2"/>
    </row>
    <row r="918" spans="9:10" ht="12.75">
      <c r="I918" s="2"/>
      <c r="J918" s="2"/>
    </row>
    <row r="919" spans="9:10" ht="12.75">
      <c r="I919" s="2"/>
      <c r="J919" s="2"/>
    </row>
    <row r="920" spans="9:10" ht="12.75">
      <c r="I920" s="2"/>
      <c r="J920" s="2"/>
    </row>
    <row r="921" spans="9:10" ht="12.75">
      <c r="I921" s="2"/>
      <c r="J921" s="2"/>
    </row>
    <row r="922" spans="9:10" ht="12.75">
      <c r="I922" s="2"/>
      <c r="J922" s="2"/>
    </row>
    <row r="923" spans="9:10" ht="12.75">
      <c r="I923" s="2"/>
      <c r="J923" s="2"/>
    </row>
    <row r="924" spans="9:10" ht="12.75">
      <c r="I924" s="2"/>
      <c r="J924" s="2"/>
    </row>
    <row r="925" spans="9:10" ht="12.75">
      <c r="I925" s="2"/>
      <c r="J925" s="2"/>
    </row>
    <row r="926" spans="9:10" ht="12.75">
      <c r="I926" s="2"/>
      <c r="J926" s="2"/>
    </row>
    <row r="927" spans="9:10" ht="12.75">
      <c r="I927" s="2"/>
      <c r="J927" s="2"/>
    </row>
    <row r="928" spans="9:10" ht="12.75">
      <c r="I928" s="2"/>
      <c r="J928" s="2"/>
    </row>
    <row r="929" spans="9:10" ht="12.75">
      <c r="I929" s="2"/>
      <c r="J929" s="2"/>
    </row>
    <row r="930" spans="9:10" ht="12.75">
      <c r="I930" s="2"/>
      <c r="J930" s="2"/>
    </row>
    <row r="931" spans="9:10" ht="12.75">
      <c r="I931" s="2"/>
      <c r="J931" s="2"/>
    </row>
    <row r="932" spans="9:10" ht="12.75">
      <c r="I932" s="2"/>
      <c r="J932" s="2"/>
    </row>
    <row r="933" spans="9:10" ht="12.75">
      <c r="I933" s="2"/>
      <c r="J933" s="2"/>
    </row>
    <row r="934" spans="9:10" ht="12.75">
      <c r="I934" s="2"/>
      <c r="J934" s="2"/>
    </row>
    <row r="935" spans="9:10" ht="12.75">
      <c r="I935" s="2"/>
      <c r="J935" s="2"/>
    </row>
    <row r="936" spans="9:10" ht="12.75">
      <c r="I936" s="2"/>
      <c r="J936" s="2"/>
    </row>
    <row r="937" spans="9:10" ht="12.75">
      <c r="I937" s="2"/>
      <c r="J937" s="2"/>
    </row>
    <row r="938" spans="9:10" ht="12.75">
      <c r="I938" s="2"/>
      <c r="J938" s="2"/>
    </row>
    <row r="939" spans="9:10" ht="12.75">
      <c r="I939" s="2"/>
      <c r="J939" s="2"/>
    </row>
    <row r="940" spans="9:10" ht="12.75">
      <c r="I940" s="2"/>
      <c r="J940" s="2"/>
    </row>
    <row r="941" spans="9:10" ht="12.75">
      <c r="I941" s="2"/>
      <c r="J941" s="2"/>
    </row>
    <row r="942" spans="9:10" ht="12.75">
      <c r="I942" s="2"/>
      <c r="J942" s="2"/>
    </row>
    <row r="943" spans="9:10" ht="12.75">
      <c r="I943" s="2"/>
      <c r="J943" s="2"/>
    </row>
    <row r="944" spans="9:10" ht="12.75">
      <c r="I944" s="2"/>
      <c r="J944" s="2"/>
    </row>
    <row r="945" spans="9:10" ht="12.75">
      <c r="I945" s="2"/>
      <c r="J945" s="2"/>
    </row>
    <row r="946" spans="9:10" ht="12.75">
      <c r="I946" s="2"/>
      <c r="J946" s="2"/>
    </row>
    <row r="947" spans="9:10" ht="12.75">
      <c r="I947" s="2"/>
      <c r="J947" s="2"/>
    </row>
    <row r="948" spans="9:10" ht="12.75">
      <c r="I948" s="2"/>
      <c r="J948" s="2"/>
    </row>
    <row r="949" spans="9:10" ht="12.75">
      <c r="I949" s="2"/>
      <c r="J949" s="2"/>
    </row>
    <row r="950" spans="9:10" ht="12.75">
      <c r="I950" s="2"/>
      <c r="J950" s="2"/>
    </row>
    <row r="951" spans="9:10" ht="12.75">
      <c r="I951" s="2"/>
      <c r="J951" s="2"/>
    </row>
    <row r="952" spans="9:10" ht="12.75">
      <c r="I952" s="2"/>
      <c r="J952" s="2"/>
    </row>
    <row r="953" spans="9:10" ht="12.75">
      <c r="I953" s="2"/>
      <c r="J953" s="2"/>
    </row>
    <row r="954" spans="9:10" ht="12.75">
      <c r="I954" s="2"/>
      <c r="J954" s="2"/>
    </row>
    <row r="955" spans="9:10" ht="12.75">
      <c r="I955" s="2"/>
      <c r="J955" s="2"/>
    </row>
    <row r="956" spans="9:10" ht="12.75">
      <c r="I956" s="2"/>
      <c r="J956" s="2"/>
    </row>
    <row r="957" spans="9:10" ht="12.75">
      <c r="I957" s="2"/>
      <c r="J957" s="2"/>
    </row>
    <row r="958" spans="9:10" ht="12.75">
      <c r="I958" s="2"/>
      <c r="J958" s="2"/>
    </row>
    <row r="959" spans="9:10" ht="12.75">
      <c r="I959" s="2"/>
      <c r="J959" s="2"/>
    </row>
    <row r="960" spans="9:10" ht="12.75">
      <c r="I960" s="2"/>
      <c r="J960" s="2"/>
    </row>
    <row r="961" spans="9:10" ht="12.75">
      <c r="I961" s="2"/>
      <c r="J961" s="2"/>
    </row>
    <row r="962" spans="9:10" ht="12.75">
      <c r="I962" s="2"/>
      <c r="J962" s="2"/>
    </row>
    <row r="963" spans="9:10" ht="12.75">
      <c r="I963" s="2"/>
      <c r="J963" s="2"/>
    </row>
    <row r="964" spans="9:10" ht="12.75">
      <c r="I964" s="2"/>
      <c r="J964" s="2"/>
    </row>
    <row r="965" spans="9:10" ht="12.75">
      <c r="I965" s="2"/>
      <c r="J965" s="2"/>
    </row>
    <row r="966" spans="9:10" ht="12.75">
      <c r="I966" s="2"/>
      <c r="J966" s="2"/>
    </row>
    <row r="967" spans="9:10" ht="12.75">
      <c r="I967" s="2"/>
      <c r="J967" s="2"/>
    </row>
    <row r="968" spans="9:10" ht="12.75">
      <c r="I968" s="2"/>
      <c r="J968" s="2"/>
    </row>
    <row r="969" spans="9:10" ht="12.75">
      <c r="I969" s="2"/>
      <c r="J969" s="2"/>
    </row>
    <row r="970" spans="9:10" ht="12.75">
      <c r="I970" s="2"/>
      <c r="J970" s="2"/>
    </row>
    <row r="971" spans="9:10" ht="12.75">
      <c r="I971" s="2"/>
      <c r="J971" s="2"/>
    </row>
    <row r="972" spans="9:10" ht="12.75">
      <c r="I972" s="2"/>
      <c r="J972" s="2"/>
    </row>
    <row r="973" spans="9:10" ht="12.75">
      <c r="I973" s="2"/>
      <c r="J973" s="2"/>
    </row>
    <row r="974" spans="9:10" ht="12.75">
      <c r="I974" s="2"/>
      <c r="J974" s="2"/>
    </row>
    <row r="975" spans="9:10" ht="12.75">
      <c r="I975" s="2"/>
      <c r="J975" s="2"/>
    </row>
    <row r="976" spans="9:10" ht="12.75">
      <c r="I976" s="2"/>
      <c r="J976" s="2"/>
    </row>
    <row r="977" spans="9:10" ht="12.75">
      <c r="I977" s="2"/>
      <c r="J977" s="2"/>
    </row>
    <row r="978" spans="9:10" ht="12.75">
      <c r="I978" s="2"/>
      <c r="J978" s="2"/>
    </row>
    <row r="979" spans="9:10" ht="12.75">
      <c r="I979" s="2"/>
      <c r="J979" s="2"/>
    </row>
    <row r="980" spans="9:10" ht="12.75">
      <c r="I980" s="2"/>
      <c r="J980" s="2"/>
    </row>
    <row r="981" spans="9:10" ht="12.75">
      <c r="I981" s="2"/>
      <c r="J981" s="2"/>
    </row>
    <row r="982" spans="9:10" ht="12.75">
      <c r="I982" s="2"/>
      <c r="J982" s="2"/>
    </row>
    <row r="983" spans="9:10" ht="12.75">
      <c r="I983" s="2"/>
      <c r="J983" s="2"/>
    </row>
    <row r="984" spans="9:10" ht="12.75">
      <c r="I984" s="2"/>
      <c r="J984" s="2"/>
    </row>
    <row r="985" spans="9:10" ht="12.75">
      <c r="I985" s="2"/>
      <c r="J985" s="2"/>
    </row>
    <row r="986" spans="9:10" ht="12.75">
      <c r="I986" s="2"/>
      <c r="J986" s="2"/>
    </row>
    <row r="987" spans="9:10" ht="12.75">
      <c r="I987" s="2"/>
      <c r="J987" s="2"/>
    </row>
    <row r="988" spans="9:10" ht="12.75">
      <c r="I988" s="2"/>
      <c r="J988" s="2"/>
    </row>
    <row r="989" spans="9:10" ht="12.75">
      <c r="I989" s="2"/>
      <c r="J989" s="2"/>
    </row>
    <row r="990" spans="9:10" ht="12.75">
      <c r="I990" s="2"/>
      <c r="J990" s="2"/>
    </row>
    <row r="991" spans="9:10" ht="12.75">
      <c r="I991" s="2"/>
      <c r="J991" s="2"/>
    </row>
    <row r="992" spans="9:10" ht="12.75">
      <c r="I992" s="2"/>
      <c r="J992" s="2"/>
    </row>
    <row r="993" spans="9:10" ht="12.75">
      <c r="I993" s="2"/>
      <c r="J993" s="2"/>
    </row>
    <row r="994" spans="9:10" ht="12.75">
      <c r="I994" s="2"/>
      <c r="J994" s="2"/>
    </row>
    <row r="995" spans="9:10" ht="12.75">
      <c r="I995" s="2"/>
      <c r="J995" s="2"/>
    </row>
    <row r="996" spans="9:10" ht="12.75">
      <c r="I996" s="2"/>
      <c r="J996" s="2"/>
    </row>
    <row r="997" spans="9:10" ht="12.75">
      <c r="I997" s="2"/>
      <c r="J997" s="2"/>
    </row>
    <row r="998" spans="9:10" ht="12.75">
      <c r="I998" s="2"/>
      <c r="J998" s="2"/>
    </row>
    <row r="999" spans="9:10" ht="12.75">
      <c r="I999" s="2"/>
      <c r="J999" s="2"/>
    </row>
    <row r="1000" spans="9:10" ht="12.75">
      <c r="I1000" s="2"/>
      <c r="J1000" s="2"/>
    </row>
    <row r="1001" spans="9:10" ht="12.75">
      <c r="I1001" s="2"/>
      <c r="J1001" s="2"/>
    </row>
    <row r="1002" spans="9:10" ht="12.75">
      <c r="I1002" s="2"/>
      <c r="J1002" s="2"/>
    </row>
    <row r="1003" spans="9:10" ht="12.75">
      <c r="I1003" s="2"/>
      <c r="J1003" s="2"/>
    </row>
    <row r="1004" spans="9:10" ht="12.75">
      <c r="I1004" s="2"/>
      <c r="J1004" s="2"/>
    </row>
    <row r="1005" spans="9:10" ht="12.75">
      <c r="I1005" s="2"/>
      <c r="J1005" s="2"/>
    </row>
    <row r="1006" spans="9:10" ht="12.75">
      <c r="I1006" s="2"/>
      <c r="J1006" s="2"/>
    </row>
    <row r="1007" spans="9:10" ht="12.75">
      <c r="I1007" s="2"/>
      <c r="J1007" s="2"/>
    </row>
    <row r="1008" spans="9:10" ht="12.75">
      <c r="I1008" s="2"/>
      <c r="J1008" s="2"/>
    </row>
    <row r="1009" spans="9:10" ht="12.75">
      <c r="I1009" s="2"/>
      <c r="J1009" s="2"/>
    </row>
    <row r="1010" spans="9:10" ht="12.75">
      <c r="I1010" s="2"/>
      <c r="J1010" s="2"/>
    </row>
    <row r="1011" spans="9:10" ht="12.75">
      <c r="I1011" s="2"/>
      <c r="J1011" s="2"/>
    </row>
    <row r="1012" spans="9:10" ht="12.75">
      <c r="I1012" s="2"/>
      <c r="J1012" s="2"/>
    </row>
    <row r="1013" spans="9:10" ht="12.75">
      <c r="I1013" s="2"/>
      <c r="J1013" s="2"/>
    </row>
    <row r="1014" spans="9:10" ht="12.75">
      <c r="I1014" s="2"/>
      <c r="J1014" s="2"/>
    </row>
    <row r="1015" spans="9:10" ht="12.75">
      <c r="I1015" s="2"/>
      <c r="J1015" s="2"/>
    </row>
    <row r="1016" spans="9:10" ht="12.75">
      <c r="I1016" s="2"/>
      <c r="J1016" s="2"/>
    </row>
    <row r="1017" spans="9:10" ht="12.75">
      <c r="I1017" s="2"/>
      <c r="J1017" s="2"/>
    </row>
    <row r="1018" spans="9:10" ht="12.75">
      <c r="I1018" s="2"/>
      <c r="J1018" s="2"/>
    </row>
    <row r="1019" spans="9:10" ht="12.75">
      <c r="I1019" s="2"/>
      <c r="J1019" s="2"/>
    </row>
    <row r="1020" spans="9:10" ht="12.75">
      <c r="I1020" s="2"/>
      <c r="J1020" s="2"/>
    </row>
    <row r="1021" spans="9:10" ht="12.75">
      <c r="I1021" s="2"/>
      <c r="J1021" s="2"/>
    </row>
    <row r="1022" spans="9:10" ht="12.75">
      <c r="I1022" s="2"/>
      <c r="J1022" s="2"/>
    </row>
    <row r="1023" spans="9:10" ht="12.75">
      <c r="I1023" s="2"/>
      <c r="J1023" s="2"/>
    </row>
    <row r="1024" spans="9:10" ht="12.75">
      <c r="I1024" s="2"/>
      <c r="J1024" s="2"/>
    </row>
    <row r="1025" spans="9:10" ht="12.75">
      <c r="I1025" s="2"/>
      <c r="J1025" s="2"/>
    </row>
    <row r="1026" spans="9:10" ht="12.75">
      <c r="I1026" s="2"/>
      <c r="J1026" s="2"/>
    </row>
    <row r="1027" spans="9:10" ht="12.75">
      <c r="I1027" s="2"/>
      <c r="J1027" s="2"/>
    </row>
    <row r="1028" spans="9:10" ht="12.75">
      <c r="I1028" s="2"/>
      <c r="J1028" s="2"/>
    </row>
    <row r="1029" spans="9:10" ht="12.75">
      <c r="I1029" s="2"/>
      <c r="J1029" s="2"/>
    </row>
    <row r="1030" spans="9:10" ht="12.75">
      <c r="I1030" s="2"/>
      <c r="J1030" s="2"/>
    </row>
    <row r="1031" spans="9:10" ht="12.75">
      <c r="I1031" s="2"/>
      <c r="J1031" s="2"/>
    </row>
    <row r="1032" spans="9:10" ht="12.75">
      <c r="I1032" s="2"/>
      <c r="J1032" s="2"/>
    </row>
    <row r="1033" spans="9:10" ht="12.75">
      <c r="I1033" s="2"/>
      <c r="J1033" s="2"/>
    </row>
    <row r="1034" spans="9:10" ht="12.75">
      <c r="I1034" s="2"/>
      <c r="J1034" s="2"/>
    </row>
    <row r="1035" spans="9:10" ht="12.75">
      <c r="I1035" s="2"/>
      <c r="J1035" s="2"/>
    </row>
    <row r="1036" spans="9:10" ht="12.75">
      <c r="I1036" s="2"/>
      <c r="J1036" s="2"/>
    </row>
    <row r="1037" spans="9:10" ht="12.75">
      <c r="I1037" s="2"/>
      <c r="J1037" s="2"/>
    </row>
    <row r="1038" spans="9:10" ht="12.75">
      <c r="I1038" s="2"/>
      <c r="J1038" s="2"/>
    </row>
    <row r="1039" spans="9:10" ht="12.75">
      <c r="I1039" s="2"/>
      <c r="J1039" s="2"/>
    </row>
    <row r="1040" spans="9:10" ht="12.75">
      <c r="I1040" s="2"/>
      <c r="J1040" s="2"/>
    </row>
    <row r="1041" spans="9:10" ht="12.75">
      <c r="I1041" s="2"/>
      <c r="J1041" s="2"/>
    </row>
    <row r="1042" spans="9:10" ht="12.75">
      <c r="I1042" s="2"/>
      <c r="J1042" s="2"/>
    </row>
    <row r="1043" spans="9:10" ht="12.75">
      <c r="I1043" s="2"/>
      <c r="J1043" s="2"/>
    </row>
    <row r="1044" spans="9:10" ht="12.75">
      <c r="I1044" s="2"/>
      <c r="J1044" s="2"/>
    </row>
    <row r="1045" spans="9:10" ht="12.75">
      <c r="I1045" s="2"/>
      <c r="J1045" s="2"/>
    </row>
    <row r="1046" spans="9:10" ht="12.75">
      <c r="I1046" s="2"/>
      <c r="J1046" s="2"/>
    </row>
    <row r="1047" spans="9:10" ht="12.75">
      <c r="I1047" s="2"/>
      <c r="J1047" s="2"/>
    </row>
    <row r="1048" spans="9:10" ht="12.75">
      <c r="I1048" s="2"/>
      <c r="J1048" s="2"/>
    </row>
    <row r="1049" spans="9:10" ht="12.75">
      <c r="I1049" s="2"/>
      <c r="J1049" s="2"/>
    </row>
    <row r="1050" spans="9:10" ht="12.75">
      <c r="I1050" s="2"/>
      <c r="J1050" s="2"/>
    </row>
    <row r="1051" spans="9:10" ht="12.75">
      <c r="I1051" s="2"/>
      <c r="J1051" s="2"/>
    </row>
    <row r="1052" spans="9:10" ht="12.75">
      <c r="I1052" s="2"/>
      <c r="J1052" s="2"/>
    </row>
    <row r="1053" spans="9:10" ht="12.75">
      <c r="I1053" s="2"/>
      <c r="J1053" s="2"/>
    </row>
    <row r="1054" spans="9:10" ht="12.75">
      <c r="I1054" s="2"/>
      <c r="J1054" s="2"/>
    </row>
    <row r="1055" spans="9:10" ht="12.75">
      <c r="I1055" s="2"/>
      <c r="J1055" s="2"/>
    </row>
    <row r="1056" spans="9:10" ht="12.75">
      <c r="I1056" s="2"/>
      <c r="J1056" s="2"/>
    </row>
    <row r="1057" spans="9:10" ht="12.75">
      <c r="I1057" s="2"/>
      <c r="J1057" s="2"/>
    </row>
    <row r="1058" spans="9:10" ht="12.75">
      <c r="I1058" s="2"/>
      <c r="J1058" s="2"/>
    </row>
    <row r="1059" spans="9:10" ht="12.75">
      <c r="I1059" s="2"/>
      <c r="J1059" s="2"/>
    </row>
    <row r="1060" spans="9:10" ht="12.75">
      <c r="I1060" s="2"/>
      <c r="J1060" s="2"/>
    </row>
    <row r="1061" spans="9:10" ht="12.75">
      <c r="I1061" s="2"/>
      <c r="J1061" s="2"/>
    </row>
    <row r="1062" spans="9:10" ht="12.75">
      <c r="I1062" s="2"/>
      <c r="J1062" s="2"/>
    </row>
    <row r="1063" spans="9:10" ht="12.75">
      <c r="I1063" s="2"/>
      <c r="J1063" s="2"/>
    </row>
    <row r="1064" spans="9:10" ht="12.75">
      <c r="I1064" s="2"/>
      <c r="J1064" s="2"/>
    </row>
    <row r="1065" spans="9:10" ht="12.75">
      <c r="I1065" s="2"/>
      <c r="J1065" s="2"/>
    </row>
    <row r="1066" spans="9:10" ht="12.75">
      <c r="I1066" s="2"/>
      <c r="J1066" s="2"/>
    </row>
    <row r="1067" spans="9:10" ht="12.75">
      <c r="I1067" s="2"/>
      <c r="J1067" s="2"/>
    </row>
    <row r="1068" spans="9:10" ht="12.75">
      <c r="I1068" s="2"/>
      <c r="J1068" s="2"/>
    </row>
    <row r="1069" spans="9:10" ht="12.75">
      <c r="I1069" s="2"/>
      <c r="J1069" s="2"/>
    </row>
    <row r="1070" spans="9:10" ht="12.75">
      <c r="I1070" s="2"/>
      <c r="J1070" s="2"/>
    </row>
    <row r="1071" spans="9:10" ht="12.75">
      <c r="I1071" s="2"/>
      <c r="J1071" s="2"/>
    </row>
    <row r="1072" spans="9:10" ht="12.75">
      <c r="I1072" s="2"/>
      <c r="J1072" s="2"/>
    </row>
    <row r="1073" spans="9:10" ht="12.75">
      <c r="I1073" s="2"/>
      <c r="J1073" s="2"/>
    </row>
    <row r="1074" spans="9:10" ht="12.75">
      <c r="I1074" s="2"/>
      <c r="J1074" s="2"/>
    </row>
    <row r="1075" spans="9:10" ht="12.75">
      <c r="I1075" s="2"/>
      <c r="J1075" s="2"/>
    </row>
    <row r="1076" spans="9:10" ht="12.75">
      <c r="I1076" s="2"/>
      <c r="J1076" s="2"/>
    </row>
    <row r="1077" spans="9:10" ht="12.75">
      <c r="I1077" s="2"/>
      <c r="J1077" s="2"/>
    </row>
    <row r="1078" spans="9:10" ht="12.75">
      <c r="I1078" s="2"/>
      <c r="J1078" s="2"/>
    </row>
    <row r="1079" spans="9:10" ht="12.75">
      <c r="I1079" s="2"/>
      <c r="J1079" s="2"/>
    </row>
    <row r="1080" spans="9:10" ht="12.75">
      <c r="I1080" s="2"/>
      <c r="J1080" s="2"/>
    </row>
    <row r="1081" spans="9:10" ht="12.75">
      <c r="I1081" s="2"/>
      <c r="J1081" s="2"/>
    </row>
    <row r="1082" spans="9:10" ht="12.75">
      <c r="I1082" s="2"/>
      <c r="J1082" s="2"/>
    </row>
    <row r="1083" spans="9:10" ht="12.75">
      <c r="I1083" s="2"/>
      <c r="J1083" s="2"/>
    </row>
    <row r="1084" spans="9:10" ht="12.75">
      <c r="I1084" s="2"/>
      <c r="J1084" s="2"/>
    </row>
    <row r="1085" spans="9:10" ht="12.75">
      <c r="I1085" s="2"/>
      <c r="J1085" s="2"/>
    </row>
    <row r="1086" spans="9:10" ht="12.75">
      <c r="I1086" s="2"/>
      <c r="J1086" s="2"/>
    </row>
    <row r="1087" spans="9:10" ht="12.75">
      <c r="I1087" s="2"/>
      <c r="J1087" s="2"/>
    </row>
    <row r="1088" spans="9:10" ht="12.75">
      <c r="I1088" s="2"/>
      <c r="J1088" s="2"/>
    </row>
    <row r="1089" spans="9:10" ht="12.75">
      <c r="I1089" s="2"/>
      <c r="J1089" s="2"/>
    </row>
    <row r="1090" spans="9:10" ht="12.75">
      <c r="I1090" s="2"/>
      <c r="J1090" s="2"/>
    </row>
    <row r="1091" spans="9:10" ht="12.75">
      <c r="I1091" s="2"/>
      <c r="J1091" s="2"/>
    </row>
    <row r="1092" spans="9:10" ht="12.75">
      <c r="I1092" s="2"/>
      <c r="J1092" s="2"/>
    </row>
    <row r="1093" spans="9:10" ht="12.75">
      <c r="I1093" s="2"/>
      <c r="J1093" s="2"/>
    </row>
    <row r="1094" spans="9:10" ht="12.75">
      <c r="I1094" s="2"/>
      <c r="J1094" s="2"/>
    </row>
    <row r="1095" spans="9:10" ht="12.75">
      <c r="I1095" s="2"/>
      <c r="J1095" s="2"/>
    </row>
    <row r="1096" spans="9:10" ht="12.75">
      <c r="I1096" s="2"/>
      <c r="J1096" s="2"/>
    </row>
    <row r="1097" spans="9:10" ht="12.75">
      <c r="I1097" s="2"/>
      <c r="J1097" s="2"/>
    </row>
    <row r="1098" spans="9:10" ht="12.75">
      <c r="I1098" s="2"/>
      <c r="J1098" s="2"/>
    </row>
    <row r="1099" spans="9:10" ht="12.75">
      <c r="I1099" s="2"/>
      <c r="J1099" s="2"/>
    </row>
    <row r="1100" spans="9:10" ht="12.75">
      <c r="I1100" s="2"/>
      <c r="J1100" s="2"/>
    </row>
    <row r="1101" spans="9:10" ht="12.75">
      <c r="I1101" s="2"/>
      <c r="J1101" s="2"/>
    </row>
    <row r="1102" spans="9:10" ht="12.75">
      <c r="I1102" s="2"/>
      <c r="J1102" s="2"/>
    </row>
    <row r="1103" spans="9:10" ht="12.75">
      <c r="I1103" s="2"/>
      <c r="J1103" s="2"/>
    </row>
    <row r="1104" spans="9:10" ht="12.75">
      <c r="I1104" s="2"/>
      <c r="J1104" s="2"/>
    </row>
    <row r="1105" spans="9:10" ht="12.75">
      <c r="I1105" s="2"/>
      <c r="J1105" s="2"/>
    </row>
    <row r="1106" spans="9:10" ht="12.75">
      <c r="I1106" s="2"/>
      <c r="J1106" s="2"/>
    </row>
    <row r="1107" spans="9:10" ht="12.75">
      <c r="I1107" s="2"/>
      <c r="J1107" s="2"/>
    </row>
    <row r="1108" spans="9:10" ht="12.75">
      <c r="I1108" s="2"/>
      <c r="J1108" s="2"/>
    </row>
    <row r="1109" spans="9:10" ht="12.75">
      <c r="I1109" s="2"/>
      <c r="J1109" s="2"/>
    </row>
    <row r="1110" spans="9:10" ht="12.75">
      <c r="I1110" s="2"/>
      <c r="J1110" s="2"/>
    </row>
    <row r="1111" spans="9:10" ht="12.75">
      <c r="I1111" s="2"/>
      <c r="J1111" s="2"/>
    </row>
    <row r="1112" spans="9:10" ht="12.75">
      <c r="I1112" s="2"/>
      <c r="J1112" s="2"/>
    </row>
    <row r="1113" spans="9:10" ht="12.75">
      <c r="I1113" s="2"/>
      <c r="J1113" s="2"/>
    </row>
    <row r="1114" spans="9:10" ht="12.75">
      <c r="I1114" s="2"/>
      <c r="J1114" s="2"/>
    </row>
    <row r="1115" spans="9:10" ht="12.75">
      <c r="I1115" s="2"/>
      <c r="J1115" s="2"/>
    </row>
    <row r="1116" spans="9:10" ht="12.75">
      <c r="I1116" s="2"/>
      <c r="J1116" s="2"/>
    </row>
    <row r="1117" spans="9:10" ht="12.75">
      <c r="I1117" s="2"/>
      <c r="J1117" s="2"/>
    </row>
    <row r="1118" spans="9:10" ht="12.75">
      <c r="I1118" s="2"/>
      <c r="J1118" s="2"/>
    </row>
    <row r="1119" spans="9:10" ht="12.75">
      <c r="I1119" s="2"/>
      <c r="J1119" s="2"/>
    </row>
    <row r="1120" spans="9:10" ht="12.75">
      <c r="I1120" s="2"/>
      <c r="J1120" s="2"/>
    </row>
    <row r="1121" spans="9:10" ht="12.75">
      <c r="I1121" s="2"/>
      <c r="J1121" s="2"/>
    </row>
    <row r="1122" spans="9:10" ht="12.75">
      <c r="I1122" s="2"/>
      <c r="J1122" s="2"/>
    </row>
    <row r="1123" spans="9:10" ht="12.75">
      <c r="I1123" s="2"/>
      <c r="J1123" s="2"/>
    </row>
    <row r="1124" spans="9:10" ht="12.75">
      <c r="I1124" s="2"/>
      <c r="J1124" s="2"/>
    </row>
    <row r="1125" spans="9:10" ht="12.75">
      <c r="I1125" s="2"/>
      <c r="J1125" s="2"/>
    </row>
    <row r="1126" spans="9:10" ht="12.75">
      <c r="I1126" s="2"/>
      <c r="J1126" s="2"/>
    </row>
    <row r="1127" spans="9:10" ht="12.75">
      <c r="I1127" s="2"/>
      <c r="J1127" s="2"/>
    </row>
    <row r="1128" spans="9:10" ht="12.75">
      <c r="I1128" s="2"/>
      <c r="J1128" s="2"/>
    </row>
    <row r="1129" spans="9:10" ht="12.75">
      <c r="I1129" s="2"/>
      <c r="J1129" s="2"/>
    </row>
    <row r="1130" spans="9:10" ht="12.75">
      <c r="I1130" s="2"/>
      <c r="J1130" s="2"/>
    </row>
    <row r="1131" spans="9:10" ht="12.75">
      <c r="I1131" s="2"/>
      <c r="J1131" s="2"/>
    </row>
    <row r="1132" spans="9:10" ht="12.75">
      <c r="I1132" s="2"/>
      <c r="J1132" s="2"/>
    </row>
    <row r="1133" spans="9:10" ht="12.75">
      <c r="I1133" s="2"/>
      <c r="J1133" s="2"/>
    </row>
    <row r="1134" spans="9:10" ht="12.75">
      <c r="I1134" s="2"/>
      <c r="J1134" s="2"/>
    </row>
    <row r="1135" spans="9:10" ht="12.75">
      <c r="I1135" s="2"/>
      <c r="J1135" s="2"/>
    </row>
    <row r="1136" spans="9:10" ht="12.75">
      <c r="I1136" s="2"/>
      <c r="J1136" s="2"/>
    </row>
    <row r="1137" spans="9:10" ht="12.75">
      <c r="I1137" s="2"/>
      <c r="J1137" s="2"/>
    </row>
    <row r="1138" spans="9:10" ht="12.75">
      <c r="I1138" s="2"/>
      <c r="J1138" s="2"/>
    </row>
    <row r="1139" spans="9:10" ht="12.75">
      <c r="I1139" s="2"/>
      <c r="J1139" s="2"/>
    </row>
    <row r="1140" spans="9:10" ht="12.75">
      <c r="I1140" s="2"/>
      <c r="J1140" s="2"/>
    </row>
    <row r="1141" spans="9:10" ht="12.75">
      <c r="I1141" s="2"/>
      <c r="J1141" s="2"/>
    </row>
    <row r="1142" spans="9:10" ht="12.75">
      <c r="I1142" s="2"/>
      <c r="J1142" s="2"/>
    </row>
    <row r="1143" spans="9:10" ht="12.75">
      <c r="I1143" s="2"/>
      <c r="J1143" s="2"/>
    </row>
    <row r="1144" spans="9:10" ht="12.75">
      <c r="I1144" s="2"/>
      <c r="J1144" s="2"/>
    </row>
    <row r="1145" spans="9:10" ht="12.75">
      <c r="I1145" s="2"/>
      <c r="J1145" s="2"/>
    </row>
    <row r="1146" spans="9:10" ht="12.75">
      <c r="I1146" s="2"/>
      <c r="J1146" s="2"/>
    </row>
    <row r="1147" spans="9:10" ht="12.75">
      <c r="I1147" s="2"/>
      <c r="J1147" s="2"/>
    </row>
    <row r="1148" spans="9:10" ht="12.75">
      <c r="I1148" s="2"/>
      <c r="J1148" s="2"/>
    </row>
    <row r="1149" spans="9:10" ht="12.75">
      <c r="I1149" s="2"/>
      <c r="J1149" s="2"/>
    </row>
    <row r="1150" spans="9:10" ht="12.75">
      <c r="I1150" s="2"/>
      <c r="J1150" s="2"/>
    </row>
    <row r="1151" spans="9:10" ht="12.75">
      <c r="I1151" s="2"/>
      <c r="J1151" s="2"/>
    </row>
    <row r="1152" spans="9:10" ht="12.75">
      <c r="I1152" s="2"/>
      <c r="J1152" s="2"/>
    </row>
    <row r="1153" spans="9:10" ht="12.75">
      <c r="I1153" s="2"/>
      <c r="J1153" s="2"/>
    </row>
    <row r="1154" spans="9:10" ht="12.75">
      <c r="I1154" s="2"/>
      <c r="J1154" s="2"/>
    </row>
    <row r="1155" spans="9:10" ht="12.75">
      <c r="I1155" s="2"/>
      <c r="J1155" s="2"/>
    </row>
    <row r="1156" spans="9:10" ht="12.75">
      <c r="I1156" s="2"/>
      <c r="J1156" s="2"/>
    </row>
    <row r="1157" spans="9:10" ht="12.75">
      <c r="I1157" s="2"/>
      <c r="J1157" s="2"/>
    </row>
    <row r="1158" spans="9:10" ht="12.75">
      <c r="I1158" s="2"/>
      <c r="J1158" s="2"/>
    </row>
    <row r="1159" spans="9:10" ht="12.75">
      <c r="I1159" s="2"/>
      <c r="J1159" s="2"/>
    </row>
    <row r="1160" spans="9:10" ht="12.75">
      <c r="I1160" s="2"/>
      <c r="J1160" s="2"/>
    </row>
    <row r="1161" spans="9:10" ht="12.75">
      <c r="I1161" s="2"/>
      <c r="J1161" s="2"/>
    </row>
    <row r="1162" spans="9:10" ht="12.75">
      <c r="I1162" s="2"/>
      <c r="J1162" s="2"/>
    </row>
    <row r="1163" spans="9:10" ht="12.75">
      <c r="I1163" s="2"/>
      <c r="J1163" s="2"/>
    </row>
    <row r="1164" spans="9:10" ht="12.75">
      <c r="I1164" s="2"/>
      <c r="J1164" s="2"/>
    </row>
    <row r="1165" spans="9:10" ht="12.75">
      <c r="I1165" s="2"/>
      <c r="J1165" s="2"/>
    </row>
    <row r="1166" spans="9:10" ht="12.75">
      <c r="I1166" s="2"/>
      <c r="J1166" s="2"/>
    </row>
    <row r="1167" spans="9:10" ht="12.75">
      <c r="I1167" s="2"/>
      <c r="J1167" s="2"/>
    </row>
    <row r="1168" spans="9:10" ht="12.75">
      <c r="I1168" s="2"/>
      <c r="J1168" s="2"/>
    </row>
    <row r="1169" spans="9:10" ht="12.75">
      <c r="I1169" s="2"/>
      <c r="J1169" s="2"/>
    </row>
    <row r="1170" spans="9:10" ht="12.75">
      <c r="I1170" s="2"/>
      <c r="J1170" s="2"/>
    </row>
    <row r="1171" spans="9:10" ht="12.75">
      <c r="I1171" s="2"/>
      <c r="J1171" s="2"/>
    </row>
    <row r="1172" spans="9:10" ht="12.75">
      <c r="I1172" s="2"/>
      <c r="J1172" s="2"/>
    </row>
    <row r="1173" spans="9:10" ht="12.75">
      <c r="I1173" s="2"/>
      <c r="J1173" s="2"/>
    </row>
    <row r="1174" spans="9:10" ht="12.75">
      <c r="I1174" s="2"/>
      <c r="J1174" s="2"/>
    </row>
    <row r="1175" spans="9:10" ht="12.75">
      <c r="I1175" s="2"/>
      <c r="J1175" s="2"/>
    </row>
    <row r="1176" spans="9:10" ht="12.75">
      <c r="I1176" s="2"/>
      <c r="J1176" s="2"/>
    </row>
    <row r="1177" spans="9:10" ht="12.75">
      <c r="I1177" s="2"/>
      <c r="J1177" s="2"/>
    </row>
    <row r="1178" spans="9:10" ht="12.75">
      <c r="I1178" s="2"/>
      <c r="J1178" s="2"/>
    </row>
    <row r="1179" spans="9:10" ht="12.75">
      <c r="I1179" s="2"/>
      <c r="J1179" s="2"/>
    </row>
    <row r="1180" spans="9:10" ht="12.75">
      <c r="I1180" s="2"/>
      <c r="J1180" s="2"/>
    </row>
    <row r="1181" spans="9:10" ht="12.75">
      <c r="I1181" s="2"/>
      <c r="J1181" s="2"/>
    </row>
    <row r="1182" spans="9:10" ht="12.75">
      <c r="I1182" s="2"/>
      <c r="J1182" s="2"/>
    </row>
    <row r="1183" spans="9:10" ht="12.75">
      <c r="I1183" s="2"/>
      <c r="J1183" s="2"/>
    </row>
    <row r="1184" spans="9:10" ht="12.75">
      <c r="I1184" s="2"/>
      <c r="J1184" s="2"/>
    </row>
    <row r="1185" spans="9:10" ht="12.75">
      <c r="I1185" s="2"/>
      <c r="J1185" s="2"/>
    </row>
    <row r="1186" spans="9:10" ht="12.75">
      <c r="I1186" s="2"/>
      <c r="J1186" s="2"/>
    </row>
    <row r="1187" spans="9:10" ht="12.75">
      <c r="I1187" s="2"/>
      <c r="J1187" s="2"/>
    </row>
    <row r="1188" spans="9:10" ht="12.75">
      <c r="I1188" s="2"/>
      <c r="J1188" s="2"/>
    </row>
    <row r="1189" spans="9:10" ht="12.75">
      <c r="I1189" s="2"/>
      <c r="J1189" s="2"/>
    </row>
    <row r="1190" spans="9:10" ht="12.75">
      <c r="I1190" s="2"/>
      <c r="J1190" s="2"/>
    </row>
    <row r="1191" spans="9:10" ht="12.75">
      <c r="I1191" s="2"/>
      <c r="J1191" s="2"/>
    </row>
    <row r="1192" spans="9:10" ht="12.75">
      <c r="I1192" s="2"/>
      <c r="J1192" s="2"/>
    </row>
    <row r="1193" spans="9:10" ht="12.75">
      <c r="I1193" s="2"/>
      <c r="J1193" s="2"/>
    </row>
    <row r="1194" spans="9:10" ht="12.75">
      <c r="I1194" s="2"/>
      <c r="J1194" s="2"/>
    </row>
    <row r="1195" spans="9:10" ht="12.75">
      <c r="I1195" s="2"/>
      <c r="J1195" s="2"/>
    </row>
    <row r="1196" spans="9:10" ht="12.75">
      <c r="I1196" s="2"/>
      <c r="J1196" s="2"/>
    </row>
    <row r="1197" spans="9:10" ht="12.75">
      <c r="I1197" s="2"/>
      <c r="J1197" s="2"/>
    </row>
    <row r="1198" spans="9:10" ht="12.75">
      <c r="I1198" s="2"/>
      <c r="J1198" s="2"/>
    </row>
    <row r="1199" spans="9:10" ht="12.75">
      <c r="I1199" s="2"/>
      <c r="J1199" s="2"/>
    </row>
    <row r="1200" spans="9:10" ht="12.75">
      <c r="I1200" s="2"/>
      <c r="J1200" s="2"/>
    </row>
    <row r="1201" spans="9:10" ht="12.75">
      <c r="I1201" s="2"/>
      <c r="J1201" s="2"/>
    </row>
    <row r="1202" spans="9:10" ht="12.75">
      <c r="I1202" s="2"/>
      <c r="J1202" s="2"/>
    </row>
    <row r="1203" spans="9:10" ht="12.75">
      <c r="I1203" s="2"/>
      <c r="J1203" s="2"/>
    </row>
    <row r="1204" spans="9:10" ht="12.75">
      <c r="I1204" s="2"/>
      <c r="J1204" s="2"/>
    </row>
    <row r="1205" spans="9:10" ht="12.75">
      <c r="I1205" s="2"/>
      <c r="J1205" s="2"/>
    </row>
    <row r="1206" spans="9:10" ht="12.75">
      <c r="I1206" s="2"/>
      <c r="J1206" s="2"/>
    </row>
    <row r="1207" spans="9:10" ht="12.75">
      <c r="I1207" s="2"/>
      <c r="J1207" s="2"/>
    </row>
    <row r="1208" spans="9:10" ht="12.75">
      <c r="I1208" s="2"/>
      <c r="J1208" s="2"/>
    </row>
    <row r="1209" spans="9:10" ht="12.75">
      <c r="I1209" s="2"/>
      <c r="J1209" s="2"/>
    </row>
    <row r="1210" spans="9:10" ht="12.75">
      <c r="I1210" s="2"/>
      <c r="J1210" s="2"/>
    </row>
    <row r="1211" spans="9:10" ht="12.75">
      <c r="I1211" s="2"/>
      <c r="J1211" s="2"/>
    </row>
    <row r="1212" spans="9:10" ht="12.75">
      <c r="I1212" s="2"/>
      <c r="J1212" s="2"/>
    </row>
    <row r="1213" spans="9:10" ht="12.75">
      <c r="I1213" s="2"/>
      <c r="J1213" s="2"/>
    </row>
    <row r="1214" spans="9:10" ht="12.75">
      <c r="I1214" s="2"/>
      <c r="J1214" s="2"/>
    </row>
    <row r="1215" spans="9:10" ht="12.75">
      <c r="I1215" s="2"/>
      <c r="J1215" s="2"/>
    </row>
    <row r="1216" spans="9:10" ht="12.75">
      <c r="I1216" s="2"/>
      <c r="J1216" s="2"/>
    </row>
    <row r="1217" spans="9:10" ht="12.75">
      <c r="I1217" s="2"/>
      <c r="J1217" s="2"/>
    </row>
    <row r="1218" spans="9:10" ht="12.75">
      <c r="I1218" s="2"/>
      <c r="J1218" s="2"/>
    </row>
    <row r="1219" spans="9:10" ht="12.75">
      <c r="I1219" s="2"/>
      <c r="J1219" s="2"/>
    </row>
    <row r="1220" spans="9:10" ht="12.75">
      <c r="I1220" s="2"/>
      <c r="J1220" s="2"/>
    </row>
    <row r="1221" spans="9:10" ht="12.75">
      <c r="I1221" s="2"/>
      <c r="J1221" s="2"/>
    </row>
    <row r="1222" spans="9:10" ht="12.75">
      <c r="I1222" s="2"/>
      <c r="J1222" s="2"/>
    </row>
    <row r="1223" spans="9:10" ht="12.75">
      <c r="I1223" s="2"/>
      <c r="J1223" s="2"/>
    </row>
    <row r="1224" spans="9:10" ht="12.75">
      <c r="I1224" s="2"/>
      <c r="J1224" s="2"/>
    </row>
    <row r="1225" spans="9:10" ht="12.75">
      <c r="I1225" s="2"/>
      <c r="J1225" s="2"/>
    </row>
    <row r="1226" spans="9:10" ht="12.75">
      <c r="I1226" s="2"/>
      <c r="J1226" s="2"/>
    </row>
    <row r="1227" spans="9:10" ht="12.75">
      <c r="I1227" s="2"/>
      <c r="J1227" s="2"/>
    </row>
    <row r="1228" spans="9:10" ht="12.75">
      <c r="I1228" s="2"/>
      <c r="J1228" s="2"/>
    </row>
    <row r="1229" spans="9:10" ht="12.75">
      <c r="I1229" s="2"/>
      <c r="J1229" s="2"/>
    </row>
    <row r="1230" spans="9:10" ht="12.75">
      <c r="I1230" s="2"/>
      <c r="J1230" s="2"/>
    </row>
    <row r="1231" spans="9:10" ht="12.75">
      <c r="I1231" s="2"/>
      <c r="J1231" s="2"/>
    </row>
    <row r="1232" spans="9:10" ht="12.75">
      <c r="I1232" s="2"/>
      <c r="J1232" s="2"/>
    </row>
    <row r="1233" spans="9:10" ht="12.75">
      <c r="I1233" s="2"/>
      <c r="J1233" s="2"/>
    </row>
    <row r="1234" spans="9:10" ht="12.75">
      <c r="I1234" s="2"/>
      <c r="J1234" s="2"/>
    </row>
    <row r="1235" spans="9:10" ht="12.75">
      <c r="I1235" s="2"/>
      <c r="J1235" s="2"/>
    </row>
    <row r="1236" spans="9:10" ht="12.75">
      <c r="I1236" s="2"/>
      <c r="J1236" s="2"/>
    </row>
    <row r="1237" spans="9:10" ht="12.75">
      <c r="I1237" s="2"/>
      <c r="J1237" s="2"/>
    </row>
    <row r="1238" spans="9:10" ht="12.75">
      <c r="I1238" s="2"/>
      <c r="J1238" s="2"/>
    </row>
    <row r="1239" spans="9:10" ht="12.75">
      <c r="I1239" s="2"/>
      <c r="J1239" s="2"/>
    </row>
    <row r="1240" spans="9:10" ht="12.75">
      <c r="I1240" s="2"/>
      <c r="J1240" s="2"/>
    </row>
    <row r="1241" spans="9:10" ht="12.75">
      <c r="I1241" s="2"/>
      <c r="J1241" s="2"/>
    </row>
    <row r="1242" spans="9:10" ht="12.75">
      <c r="I1242" s="2"/>
      <c r="J1242" s="2"/>
    </row>
    <row r="1243" spans="9:10" ht="12.75">
      <c r="I1243" s="2"/>
      <c r="J1243" s="2"/>
    </row>
    <row r="1244" spans="9:10" ht="12.75">
      <c r="I1244" s="2"/>
      <c r="J1244" s="2"/>
    </row>
    <row r="1245" spans="9:10" ht="12.75">
      <c r="I1245" s="2"/>
      <c r="J1245" s="2"/>
    </row>
    <row r="1246" spans="9:10" ht="12.75">
      <c r="I1246" s="2"/>
      <c r="J1246" s="2"/>
    </row>
    <row r="1247" spans="9:10" ht="12.75">
      <c r="I1247" s="2"/>
      <c r="J1247" s="2"/>
    </row>
    <row r="1248" spans="9:10" ht="12.75">
      <c r="I1248" s="2"/>
      <c r="J1248" s="2"/>
    </row>
    <row r="1249" spans="9:10" ht="12.75">
      <c r="I1249" s="2"/>
      <c r="J1249" s="2"/>
    </row>
    <row r="1250" spans="9:10" ht="12.75">
      <c r="I1250" s="2"/>
      <c r="J1250" s="2"/>
    </row>
    <row r="1251" spans="9:10" ht="12.75">
      <c r="I1251" s="2"/>
      <c r="J1251" s="2"/>
    </row>
    <row r="1252" spans="9:10" ht="12.75">
      <c r="I1252" s="2"/>
      <c r="J1252" s="2"/>
    </row>
    <row r="1253" spans="9:10" ht="12.75">
      <c r="I1253" s="2"/>
      <c r="J1253" s="2"/>
    </row>
    <row r="1254" spans="9:10" ht="12.75">
      <c r="I1254" s="2"/>
      <c r="J1254" s="2"/>
    </row>
    <row r="1255" spans="9:10" ht="12.75">
      <c r="I1255" s="2"/>
      <c r="J1255" s="2"/>
    </row>
    <row r="1256" spans="9:10" ht="12.75">
      <c r="I1256" s="2"/>
      <c r="J1256" s="2"/>
    </row>
    <row r="1257" spans="9:10" ht="12.75">
      <c r="I1257" s="2"/>
      <c r="J1257" s="2"/>
    </row>
    <row r="1258" spans="9:10" ht="12.75">
      <c r="I1258" s="2"/>
      <c r="J1258" s="2"/>
    </row>
    <row r="1259" spans="9:10" ht="12.75">
      <c r="I1259" s="2"/>
      <c r="J1259" s="2"/>
    </row>
    <row r="1260" spans="9:10" ht="12.75">
      <c r="I1260" s="2"/>
      <c r="J1260" s="2"/>
    </row>
    <row r="1261" spans="9:10" ht="12.75">
      <c r="I1261" s="2"/>
      <c r="J1261" s="2"/>
    </row>
    <row r="1262" spans="9:10" ht="12.75">
      <c r="I1262" s="2"/>
      <c r="J1262" s="2"/>
    </row>
    <row r="1263" spans="9:10" ht="12.75">
      <c r="I1263" s="2"/>
      <c r="J1263" s="2"/>
    </row>
    <row r="1264" spans="9:10" ht="12.75">
      <c r="I1264" s="2"/>
      <c r="J1264" s="2"/>
    </row>
    <row r="1265" spans="9:10" ht="12.75">
      <c r="I1265" s="2"/>
      <c r="J1265" s="2"/>
    </row>
    <row r="1266" spans="9:10" ht="12.75">
      <c r="I1266" s="2"/>
      <c r="J1266" s="2"/>
    </row>
    <row r="1267" spans="9:10" ht="12.75">
      <c r="I1267" s="2"/>
      <c r="J1267" s="2"/>
    </row>
    <row r="1268" spans="9:10" ht="12.75">
      <c r="I1268" s="2"/>
      <c r="J1268" s="2"/>
    </row>
    <row r="1269" spans="9:10" ht="12.75">
      <c r="I1269" s="2"/>
      <c r="J1269" s="2"/>
    </row>
    <row r="1270" spans="9:10" ht="12.75">
      <c r="I1270" s="2"/>
      <c r="J1270" s="2"/>
    </row>
    <row r="1271" spans="9:10" ht="12.75">
      <c r="I1271" s="2"/>
      <c r="J1271" s="2"/>
    </row>
    <row r="1272" spans="9:10" ht="12.75">
      <c r="I1272" s="2"/>
      <c r="J1272" s="2"/>
    </row>
    <row r="1273" spans="9:10" ht="12.75">
      <c r="I1273" s="2"/>
      <c r="J1273" s="2"/>
    </row>
    <row r="1274" spans="9:10" ht="12.75">
      <c r="I1274" s="2"/>
      <c r="J1274" s="2"/>
    </row>
    <row r="1275" spans="9:10" ht="12.75">
      <c r="I1275" s="2"/>
      <c r="J1275" s="2"/>
    </row>
    <row r="1276" spans="9:10" ht="12.75">
      <c r="I1276" s="2"/>
      <c r="J1276" s="2"/>
    </row>
    <row r="1277" spans="9:10" ht="12.75">
      <c r="I1277" s="2"/>
      <c r="J1277" s="2"/>
    </row>
    <row r="1278" spans="9:10" ht="12.75">
      <c r="I1278" s="2"/>
      <c r="J1278" s="2"/>
    </row>
    <row r="1279" spans="9:10" ht="12.75">
      <c r="I1279" s="2"/>
      <c r="J1279" s="2"/>
    </row>
    <row r="1280" spans="9:10" ht="12.75">
      <c r="I1280" s="2"/>
      <c r="J1280" s="2"/>
    </row>
    <row r="1281" spans="9:10" ht="12.75">
      <c r="I1281" s="2"/>
      <c r="J1281" s="2"/>
    </row>
    <row r="1282" spans="9:10" ht="12.75">
      <c r="I1282" s="2"/>
      <c r="J1282" s="2"/>
    </row>
    <row r="1283" spans="9:10" ht="12.75">
      <c r="I1283" s="2"/>
      <c r="J1283" s="2"/>
    </row>
    <row r="1284" spans="9:10" ht="12.75">
      <c r="I1284" s="2"/>
      <c r="J1284" s="2"/>
    </row>
    <row r="1285" spans="9:10" ht="12.75">
      <c r="I1285" s="2"/>
      <c r="J1285" s="2"/>
    </row>
    <row r="1286" spans="9:10" ht="12.75">
      <c r="I1286" s="2"/>
      <c r="J1286" s="2"/>
    </row>
    <row r="1287" spans="9:10" ht="12.75">
      <c r="I1287" s="2"/>
      <c r="J1287" s="2"/>
    </row>
    <row r="1288" spans="9:10" ht="12.75">
      <c r="I1288" s="2"/>
      <c r="J1288" s="2"/>
    </row>
    <row r="1289" spans="9:10" ht="12.75">
      <c r="I1289" s="2"/>
      <c r="J1289" s="2"/>
    </row>
    <row r="1290" spans="9:10" ht="12.75">
      <c r="I1290" s="2"/>
      <c r="J1290" s="2"/>
    </row>
    <row r="1291" spans="9:10" ht="12.75">
      <c r="I1291" s="2"/>
      <c r="J1291" s="2"/>
    </row>
    <row r="1292" spans="9:10" ht="12.75">
      <c r="I1292" s="2"/>
      <c r="J1292" s="2"/>
    </row>
    <row r="1293" spans="9:10" ht="12.75">
      <c r="I1293" s="2"/>
      <c r="J1293" s="2"/>
    </row>
    <row r="1294" spans="9:10" ht="12.75">
      <c r="I1294" s="2"/>
      <c r="J1294" s="2"/>
    </row>
    <row r="1295" spans="9:10" ht="12.75">
      <c r="I1295" s="2"/>
      <c r="J1295" s="2"/>
    </row>
    <row r="1296" spans="9:10" ht="12.75">
      <c r="I1296" s="2"/>
      <c r="J1296" s="2"/>
    </row>
    <row r="1297" spans="9:10" ht="12.75">
      <c r="I1297" s="2"/>
      <c r="J1297" s="2"/>
    </row>
    <row r="1298" spans="9:10" ht="12.75">
      <c r="I1298" s="2"/>
      <c r="J1298" s="2"/>
    </row>
    <row r="1299" spans="9:10" ht="12.75">
      <c r="I1299" s="2"/>
      <c r="J1299" s="2"/>
    </row>
    <row r="1300" spans="9:10" ht="12.75">
      <c r="I1300" s="2"/>
      <c r="J1300" s="2"/>
    </row>
    <row r="1301" spans="9:10" ht="12.75">
      <c r="I1301" s="2"/>
      <c r="J1301" s="2"/>
    </row>
    <row r="1302" spans="9:10" ht="12.75">
      <c r="I1302" s="2"/>
      <c r="J1302" s="2"/>
    </row>
    <row r="1303" spans="9:10" ht="12.75">
      <c r="I1303" s="2"/>
      <c r="J1303" s="2"/>
    </row>
    <row r="1304" spans="9:10" ht="12.75">
      <c r="I1304" s="2"/>
      <c r="J1304" s="2"/>
    </row>
    <row r="1305" spans="9:10" ht="12.75">
      <c r="I1305" s="2"/>
      <c r="J1305" s="2"/>
    </row>
    <row r="1306" spans="9:10" ht="12.75">
      <c r="I1306" s="2"/>
      <c r="J1306" s="2"/>
    </row>
    <row r="1307" spans="9:10" ht="12.75">
      <c r="I1307" s="2"/>
      <c r="J1307" s="2"/>
    </row>
    <row r="1308" spans="9:10" ht="12.75">
      <c r="I1308" s="2"/>
      <c r="J1308" s="2"/>
    </row>
    <row r="1309" spans="9:10" ht="12.75">
      <c r="I1309" s="2"/>
      <c r="J1309" s="2"/>
    </row>
    <row r="1310" spans="9:10" ht="12.75">
      <c r="I1310" s="2"/>
      <c r="J1310" s="2"/>
    </row>
    <row r="1311" spans="9:10" ht="12.75">
      <c r="I1311" s="2"/>
      <c r="J1311" s="2"/>
    </row>
    <row r="1312" spans="9:10" ht="12.75">
      <c r="I1312" s="2"/>
      <c r="J1312" s="2"/>
    </row>
    <row r="1313" spans="9:10" ht="12.75">
      <c r="I1313" s="2"/>
      <c r="J1313" s="2"/>
    </row>
    <row r="1314" spans="9:10" ht="12.75">
      <c r="I1314" s="2"/>
      <c r="J1314" s="2"/>
    </row>
    <row r="1315" spans="9:10" ht="12.75">
      <c r="I1315" s="2"/>
      <c r="J1315" s="2"/>
    </row>
    <row r="1316" spans="9:10" ht="12.75">
      <c r="I1316" s="2"/>
      <c r="J1316" s="2"/>
    </row>
    <row r="1317" spans="9:10" ht="12.75">
      <c r="I1317" s="2"/>
      <c r="J1317" s="2"/>
    </row>
    <row r="1318" spans="9:10" ht="12.75">
      <c r="I1318" s="2"/>
      <c r="J1318" s="2"/>
    </row>
    <row r="1319" spans="9:10" ht="12.75">
      <c r="I1319" s="2"/>
      <c r="J1319" s="2"/>
    </row>
    <row r="1320" spans="9:10" ht="12.75">
      <c r="I1320" s="2"/>
      <c r="J1320" s="2"/>
    </row>
    <row r="1321" spans="9:10" ht="12.75">
      <c r="I1321" s="2"/>
      <c r="J1321" s="2"/>
    </row>
    <row r="1322" spans="9:10" ht="12.75">
      <c r="I1322" s="2"/>
      <c r="J1322" s="2"/>
    </row>
    <row r="1323" spans="9:10" ht="12.75">
      <c r="I1323" s="2"/>
      <c r="J1323" s="2"/>
    </row>
    <row r="1324" spans="9:10" ht="12.75">
      <c r="I1324" s="2"/>
      <c r="J1324" s="2"/>
    </row>
    <row r="1325" spans="9:10" ht="12.75">
      <c r="I1325" s="2"/>
      <c r="J1325" s="2"/>
    </row>
    <row r="1326" spans="9:10" ht="12.75">
      <c r="I1326" s="2"/>
      <c r="J1326" s="2"/>
    </row>
    <row r="1327" spans="9:10" ht="12.75">
      <c r="I1327" s="2"/>
      <c r="J1327" s="2"/>
    </row>
    <row r="1328" spans="9:10" ht="12.75">
      <c r="I1328" s="2"/>
      <c r="J1328" s="2"/>
    </row>
    <row r="1329" spans="9:10" ht="12.75">
      <c r="I1329" s="2"/>
      <c r="J1329" s="2"/>
    </row>
    <row r="1330" spans="9:10" ht="12.75">
      <c r="I1330" s="2"/>
      <c r="J1330" s="2"/>
    </row>
    <row r="1331" spans="9:10" ht="12.75">
      <c r="I1331" s="2"/>
      <c r="J1331" s="2"/>
    </row>
    <row r="1332" spans="9:10" ht="12.75">
      <c r="I1332" s="2"/>
      <c r="J1332" s="2"/>
    </row>
    <row r="1333" spans="9:10" ht="12.75">
      <c r="I1333" s="2"/>
      <c r="J1333" s="2"/>
    </row>
    <row r="1334" spans="9:10" ht="12.75">
      <c r="I1334" s="2"/>
      <c r="J1334" s="2"/>
    </row>
    <row r="1335" spans="9:10" ht="12.75">
      <c r="I1335" s="2"/>
      <c r="J1335" s="2"/>
    </row>
    <row r="1336" spans="9:10" ht="12.75">
      <c r="I1336" s="2"/>
      <c r="J1336" s="2"/>
    </row>
    <row r="1337" spans="9:10" ht="12.75">
      <c r="I1337" s="2"/>
      <c r="J1337" s="2"/>
    </row>
    <row r="1338" spans="9:10" ht="12.75">
      <c r="I1338" s="2"/>
      <c r="J1338" s="2"/>
    </row>
    <row r="1339" spans="9:10" ht="12.75">
      <c r="I1339" s="2"/>
      <c r="J1339" s="2"/>
    </row>
    <row r="1340" spans="9:10" ht="12.75">
      <c r="I1340" s="2"/>
      <c r="J1340" s="2"/>
    </row>
    <row r="1341" spans="9:10" ht="12.75">
      <c r="I1341" s="2"/>
      <c r="J1341" s="2"/>
    </row>
    <row r="1342" spans="9:10" ht="12.75">
      <c r="I1342" s="2"/>
      <c r="J1342" s="2"/>
    </row>
    <row r="1343" spans="9:10" ht="12.75">
      <c r="I1343" s="2"/>
      <c r="J1343" s="2"/>
    </row>
    <row r="1344" spans="9:10" ht="12.75">
      <c r="I1344" s="2"/>
      <c r="J1344" s="2"/>
    </row>
    <row r="1345" spans="9:10" ht="12.75">
      <c r="I1345" s="2"/>
      <c r="J1345" s="2"/>
    </row>
    <row r="1346" spans="9:10" ht="12.75">
      <c r="I1346" s="2"/>
      <c r="J1346" s="2"/>
    </row>
    <row r="1347" spans="9:10" ht="12.75">
      <c r="I1347" s="2"/>
      <c r="J1347" s="2"/>
    </row>
    <row r="1348" spans="9:10" ht="12.75">
      <c r="I1348" s="2"/>
      <c r="J1348" s="2"/>
    </row>
    <row r="1349" spans="9:10" ht="12.75">
      <c r="I1349" s="2"/>
      <c r="J1349" s="2"/>
    </row>
    <row r="1350" spans="9:10" ht="12.75">
      <c r="I1350" s="2"/>
      <c r="J1350" s="2"/>
    </row>
    <row r="1351" spans="9:10" ht="12.75">
      <c r="I1351" s="2"/>
      <c r="J1351" s="2"/>
    </row>
    <row r="1352" spans="9:10" ht="12.75">
      <c r="I1352" s="2"/>
      <c r="J1352" s="2"/>
    </row>
    <row r="1353" spans="9:10" ht="12.75">
      <c r="I1353" s="2"/>
      <c r="J1353" s="2"/>
    </row>
    <row r="1354" spans="9:10" ht="12.75">
      <c r="I1354" s="2"/>
      <c r="J1354" s="2"/>
    </row>
    <row r="1355" spans="9:10" ht="12.75">
      <c r="I1355" s="2"/>
      <c r="J1355" s="2"/>
    </row>
    <row r="1356" spans="9:10" ht="12.75">
      <c r="I1356" s="2"/>
      <c r="J1356" s="2"/>
    </row>
    <row r="1357" spans="9:10" ht="12.75">
      <c r="I1357" s="2"/>
      <c r="J1357" s="2"/>
    </row>
    <row r="1358" spans="9:10" ht="12.75">
      <c r="I1358" s="2"/>
      <c r="J1358" s="2"/>
    </row>
    <row r="1359" spans="9:10" ht="12.75">
      <c r="I1359" s="2"/>
      <c r="J1359" s="2"/>
    </row>
    <row r="1360" spans="9:10" ht="12.75">
      <c r="I1360" s="2"/>
      <c r="J1360" s="2"/>
    </row>
    <row r="1361" spans="9:10" ht="12.75">
      <c r="I1361" s="2"/>
      <c r="J1361" s="2"/>
    </row>
    <row r="1362" spans="9:10" ht="12.75">
      <c r="I1362" s="2"/>
      <c r="J1362" s="2"/>
    </row>
    <row r="1363" spans="9:10" ht="12.75">
      <c r="I1363" s="2"/>
      <c r="J1363" s="2"/>
    </row>
    <row r="1364" spans="9:10" ht="12.75">
      <c r="I1364" s="2"/>
      <c r="J1364" s="2"/>
    </row>
    <row r="1365" spans="9:10" ht="12.75">
      <c r="I1365" s="2"/>
      <c r="J1365" s="2"/>
    </row>
    <row r="1366" spans="9:10" ht="12.75">
      <c r="I1366" s="2"/>
      <c r="J1366" s="2"/>
    </row>
    <row r="1367" spans="9:10" ht="12.75">
      <c r="I1367" s="2"/>
      <c r="J1367" s="2"/>
    </row>
    <row r="1368" spans="9:10" ht="12.75">
      <c r="I1368" s="2"/>
      <c r="J1368" s="2"/>
    </row>
    <row r="1369" spans="9:10" ht="12.75">
      <c r="I1369" s="2"/>
      <c r="J1369" s="2"/>
    </row>
    <row r="1370" spans="9:10" ht="12.75">
      <c r="I1370" s="2"/>
      <c r="J1370" s="2"/>
    </row>
    <row r="1371" spans="9:10" ht="12.75">
      <c r="I1371" s="2"/>
      <c r="J1371" s="2"/>
    </row>
    <row r="1372" spans="9:10" ht="12.75">
      <c r="I1372" s="2"/>
      <c r="J1372" s="2"/>
    </row>
    <row r="1373" spans="9:10" ht="12.75">
      <c r="I1373" s="2"/>
      <c r="J1373" s="2"/>
    </row>
    <row r="1374" spans="9:10" ht="12.75">
      <c r="I1374" s="2"/>
      <c r="J1374" s="2"/>
    </row>
    <row r="1375" spans="9:10" ht="12.75">
      <c r="I1375" s="2"/>
      <c r="J1375" s="2"/>
    </row>
    <row r="1376" spans="9:10" ht="12.75">
      <c r="I1376" s="2"/>
      <c r="J1376" s="2"/>
    </row>
    <row r="1377" spans="9:10" ht="12.75">
      <c r="I1377" s="2"/>
      <c r="J1377" s="2"/>
    </row>
    <row r="1378" spans="9:10" ht="12.75">
      <c r="I1378" s="2"/>
      <c r="J1378" s="2"/>
    </row>
    <row r="1379" spans="9:10" ht="12.75">
      <c r="I1379" s="2"/>
      <c r="J1379" s="2"/>
    </row>
    <row r="1380" spans="9:10" ht="12.75">
      <c r="I1380" s="2"/>
      <c r="J1380" s="2"/>
    </row>
    <row r="1381" spans="9:10" ht="12.75">
      <c r="I1381" s="2"/>
      <c r="J1381" s="2"/>
    </row>
    <row r="1382" spans="9:10" ht="12.75">
      <c r="I1382" s="2"/>
      <c r="J1382" s="2"/>
    </row>
    <row r="1383" spans="9:10" ht="12.75">
      <c r="I1383" s="2"/>
      <c r="J1383" s="2"/>
    </row>
    <row r="1384" spans="9:10" ht="12.75">
      <c r="I1384" s="2"/>
      <c r="J1384" s="2"/>
    </row>
    <row r="1385" spans="9:10" ht="12.75">
      <c r="I1385" s="2"/>
      <c r="J1385" s="2"/>
    </row>
    <row r="1386" spans="9:10" ht="12.75">
      <c r="I1386" s="2"/>
      <c r="J1386" s="2"/>
    </row>
    <row r="1387" spans="9:10" ht="12.75">
      <c r="I1387" s="2"/>
      <c r="J1387" s="2"/>
    </row>
    <row r="1388" spans="9:10" ht="12.75">
      <c r="I1388" s="2"/>
      <c r="J1388" s="2"/>
    </row>
    <row r="1389" spans="9:10" ht="12.75">
      <c r="I1389" s="2"/>
      <c r="J1389" s="2"/>
    </row>
    <row r="1390" spans="9:10" ht="12.75">
      <c r="I1390" s="2"/>
      <c r="J1390" s="2"/>
    </row>
    <row r="1391" spans="9:10" ht="12.75">
      <c r="I1391" s="2"/>
      <c r="J1391" s="2"/>
    </row>
    <row r="1392" spans="9:10" ht="12.75">
      <c r="I1392" s="2"/>
      <c r="J1392" s="2"/>
    </row>
    <row r="1393" spans="9:10" ht="12.75">
      <c r="I1393" s="2"/>
      <c r="J1393" s="2"/>
    </row>
    <row r="1394" spans="9:10" ht="12.75">
      <c r="I1394" s="2"/>
      <c r="J1394" s="2"/>
    </row>
    <row r="1395" spans="9:10" ht="12.75">
      <c r="I1395" s="2"/>
      <c r="J1395" s="2"/>
    </row>
    <row r="1396" spans="9:10" ht="12.75">
      <c r="I1396" s="2"/>
      <c r="J1396" s="2"/>
    </row>
    <row r="1397" spans="9:10" ht="12.75">
      <c r="I1397" s="2"/>
      <c r="J1397" s="2"/>
    </row>
    <row r="1398" spans="9:10" ht="12.75">
      <c r="I1398" s="2"/>
      <c r="J1398" s="2"/>
    </row>
    <row r="1399" spans="9:10" ht="12.75">
      <c r="I1399" s="2"/>
      <c r="J1399" s="2"/>
    </row>
    <row r="1400" spans="9:10" ht="12.75">
      <c r="I1400" s="2"/>
      <c r="J1400" s="2"/>
    </row>
    <row r="1401" spans="9:10" ht="12.75">
      <c r="I1401" s="2"/>
      <c r="J1401" s="2"/>
    </row>
    <row r="1402" spans="9:10" ht="12.75">
      <c r="I1402" s="2"/>
      <c r="J1402" s="2"/>
    </row>
    <row r="1403" spans="9:10" ht="12.75">
      <c r="I1403" s="2"/>
      <c r="J1403" s="2"/>
    </row>
    <row r="1404" spans="9:10" ht="12.75">
      <c r="I1404" s="2"/>
      <c r="J1404" s="2"/>
    </row>
    <row r="1405" spans="9:10" ht="12.75">
      <c r="I1405" s="2"/>
      <c r="J1405" s="2"/>
    </row>
    <row r="1406" spans="9:10" ht="12.75">
      <c r="I1406" s="2"/>
      <c r="J1406" s="2"/>
    </row>
    <row r="1407" spans="9:10" ht="12.75">
      <c r="I1407" s="2"/>
      <c r="J1407" s="2"/>
    </row>
    <row r="1408" spans="9:10" ht="12.75">
      <c r="I1408" s="2"/>
      <c r="J1408" s="2"/>
    </row>
    <row r="1409" spans="9:10" ht="12.75">
      <c r="I1409" s="2"/>
      <c r="J1409" s="2"/>
    </row>
    <row r="1410" spans="9:10" ht="12.75">
      <c r="I1410" s="2"/>
      <c r="J1410" s="2"/>
    </row>
    <row r="1411" spans="9:10" ht="12.75">
      <c r="I1411" s="2"/>
      <c r="J1411" s="2"/>
    </row>
    <row r="1412" spans="9:10" ht="12.75">
      <c r="I1412" s="2"/>
      <c r="J1412" s="2"/>
    </row>
    <row r="1413" spans="9:10" ht="12.75">
      <c r="I1413" s="2"/>
      <c r="J1413" s="2"/>
    </row>
    <row r="1414" spans="9:10" ht="12.75">
      <c r="I1414" s="2"/>
      <c r="J1414" s="2"/>
    </row>
    <row r="1415" spans="9:10" ht="12.75">
      <c r="I1415" s="2"/>
      <c r="J1415" s="2"/>
    </row>
    <row r="1416" spans="9:10" ht="12.75">
      <c r="I1416" s="2"/>
      <c r="J1416" s="2"/>
    </row>
    <row r="1417" spans="9:10" ht="12.75">
      <c r="I1417" s="2"/>
      <c r="J1417" s="2"/>
    </row>
    <row r="1418" spans="9:10" ht="12.75">
      <c r="I1418" s="2"/>
      <c r="J1418" s="2"/>
    </row>
    <row r="1419" spans="9:10" ht="12.75">
      <c r="I1419" s="2"/>
      <c r="J1419" s="2"/>
    </row>
    <row r="1420" spans="9:10" ht="12.75">
      <c r="I1420" s="2"/>
      <c r="J1420" s="2"/>
    </row>
    <row r="1421" spans="9:10" ht="12.75">
      <c r="I1421" s="2"/>
      <c r="J1421" s="2"/>
    </row>
    <row r="1422" spans="9:10" ht="12.75">
      <c r="I1422" s="2"/>
      <c r="J1422" s="2"/>
    </row>
    <row r="1423" spans="9:10" ht="12.75">
      <c r="I1423" s="2"/>
      <c r="J1423" s="2"/>
    </row>
    <row r="1424" spans="9:10" ht="12.75">
      <c r="I1424" s="2"/>
      <c r="J1424" s="2"/>
    </row>
    <row r="1425" spans="9:10" ht="12.75">
      <c r="I1425" s="2"/>
      <c r="J1425" s="2"/>
    </row>
    <row r="1426" spans="9:10" ht="12.75">
      <c r="I1426" s="2"/>
      <c r="J1426" s="2"/>
    </row>
    <row r="1427" spans="9:10" ht="12.75">
      <c r="I1427" s="2"/>
      <c r="J1427" s="2"/>
    </row>
    <row r="1428" spans="9:10" ht="12.75">
      <c r="I1428" s="2"/>
      <c r="J1428" s="2"/>
    </row>
    <row r="1429" spans="9:10" ht="12.75">
      <c r="I1429" s="2"/>
      <c r="J1429" s="2"/>
    </row>
    <row r="1430" spans="9:10" ht="12.75">
      <c r="I1430" s="2"/>
      <c r="J1430" s="2"/>
    </row>
    <row r="1431" spans="9:10" ht="12.75">
      <c r="I1431" s="2"/>
      <c r="J1431" s="2"/>
    </row>
    <row r="1432" spans="9:10" ht="12.75">
      <c r="I1432" s="2"/>
      <c r="J1432" s="2"/>
    </row>
    <row r="1433" spans="9:10" ht="12.75">
      <c r="I1433" s="2"/>
      <c r="J1433" s="2"/>
    </row>
    <row r="1434" spans="9:10" ht="12.75">
      <c r="I1434" s="2"/>
      <c r="J1434" s="2"/>
    </row>
    <row r="1435" spans="9:10" ht="12.75">
      <c r="I1435" s="2"/>
      <c r="J1435" s="2"/>
    </row>
    <row r="1436" spans="9:10" ht="12.75">
      <c r="I1436" s="2"/>
      <c r="J1436" s="2"/>
    </row>
    <row r="1437" spans="9:10" ht="12.75">
      <c r="I1437" s="2"/>
      <c r="J1437" s="2"/>
    </row>
    <row r="1438" spans="9:10" ht="12.75">
      <c r="I1438" s="2"/>
      <c r="J1438" s="2"/>
    </row>
    <row r="1439" spans="9:10" ht="12.75">
      <c r="I1439" s="2"/>
      <c r="J1439" s="2"/>
    </row>
    <row r="1440" spans="9:10" ht="12.75">
      <c r="I1440" s="2"/>
      <c r="J1440" s="2"/>
    </row>
    <row r="1441" spans="9:10" ht="12.75">
      <c r="I1441" s="2"/>
      <c r="J1441" s="2"/>
    </row>
    <row r="1442" spans="9:10" ht="12.75">
      <c r="I1442" s="2"/>
      <c r="J1442" s="2"/>
    </row>
    <row r="1443" spans="9:10" ht="12.75">
      <c r="I1443" s="2"/>
      <c r="J1443" s="2"/>
    </row>
    <row r="1444" spans="9:10" ht="12.75">
      <c r="I1444" s="2"/>
      <c r="J1444" s="2"/>
    </row>
    <row r="1445" spans="9:10" ht="12.75">
      <c r="I1445" s="2"/>
      <c r="J1445" s="2"/>
    </row>
    <row r="1446" spans="9:10" ht="12.75">
      <c r="I1446" s="2"/>
      <c r="J1446" s="2"/>
    </row>
    <row r="1447" spans="9:10" ht="12.75">
      <c r="I1447" s="2"/>
      <c r="J1447" s="2"/>
    </row>
    <row r="1448" spans="9:10" ht="12.75">
      <c r="I1448" s="2"/>
      <c r="J1448" s="2"/>
    </row>
    <row r="1449" spans="9:10" ht="12.75">
      <c r="I1449" s="2"/>
      <c r="J1449" s="2"/>
    </row>
    <row r="1450" spans="9:10" ht="12.75">
      <c r="I1450" s="2"/>
      <c r="J1450" s="2"/>
    </row>
    <row r="1451" spans="9:10" ht="12.75">
      <c r="I1451" s="2"/>
      <c r="J1451" s="2"/>
    </row>
    <row r="1452" spans="9:10" ht="12.75">
      <c r="I1452" s="2"/>
      <c r="J1452" s="2"/>
    </row>
    <row r="1453" spans="9:10" ht="12.75">
      <c r="I1453" s="2"/>
      <c r="J1453" s="2"/>
    </row>
    <row r="1454" spans="9:10" ht="12.75">
      <c r="I1454" s="2"/>
      <c r="J1454" s="2"/>
    </row>
    <row r="1455" spans="9:10" ht="12.75">
      <c r="I1455" s="2"/>
      <c r="J1455" s="2"/>
    </row>
    <row r="1456" spans="9:10" ht="12.75">
      <c r="I1456" s="2"/>
      <c r="J1456" s="2"/>
    </row>
    <row r="1457" spans="9:10" ht="12.75">
      <c r="I1457" s="2"/>
      <c r="J1457" s="2"/>
    </row>
    <row r="1458" spans="9:10" ht="12.75">
      <c r="I1458" s="2"/>
      <c r="J1458" s="2"/>
    </row>
    <row r="1459" spans="9:10" ht="12.75">
      <c r="I1459" s="2"/>
      <c r="J1459" s="2"/>
    </row>
    <row r="1460" spans="9:10" ht="12.75">
      <c r="I1460" s="2"/>
      <c r="J1460" s="2"/>
    </row>
    <row r="1461" spans="9:10" ht="12.75">
      <c r="I1461" s="2"/>
      <c r="J1461" s="2"/>
    </row>
    <row r="1462" spans="9:10" ht="12.75">
      <c r="I1462" s="2"/>
      <c r="J1462" s="2"/>
    </row>
    <row r="1463" spans="9:10" ht="12.75">
      <c r="I1463" s="2"/>
      <c r="J1463" s="2"/>
    </row>
    <row r="1464" spans="9:10" ht="12.75">
      <c r="I1464" s="2"/>
      <c r="J1464" s="2"/>
    </row>
    <row r="1465" spans="9:10" ht="12.75">
      <c r="I1465" s="2"/>
      <c r="J1465" s="2"/>
    </row>
    <row r="1466" spans="9:10" ht="12.75">
      <c r="I1466" s="2"/>
      <c r="J1466" s="2"/>
    </row>
    <row r="1467" spans="9:10" ht="12.75">
      <c r="I1467" s="2"/>
      <c r="J1467" s="2"/>
    </row>
    <row r="1468" spans="9:10" ht="12.75">
      <c r="I1468" s="2"/>
      <c r="J1468" s="2"/>
    </row>
    <row r="1469" spans="9:10" ht="12.75">
      <c r="I1469" s="2"/>
      <c r="J1469" s="2"/>
    </row>
    <row r="1470" spans="9:10" ht="12.75">
      <c r="I1470" s="2"/>
      <c r="J1470" s="2"/>
    </row>
    <row r="1471" spans="9:10" ht="12.75">
      <c r="I1471" s="2"/>
      <c r="J1471" s="2"/>
    </row>
    <row r="1472" spans="9:10" ht="12.75">
      <c r="I1472" s="2"/>
      <c r="J1472" s="2"/>
    </row>
    <row r="1473" spans="9:10" ht="12.75">
      <c r="I1473" s="2"/>
      <c r="J1473" s="2"/>
    </row>
    <row r="1474" spans="9:10" ht="12.75">
      <c r="I1474" s="2"/>
      <c r="J1474" s="2"/>
    </row>
    <row r="1475" spans="9:10" ht="12.75">
      <c r="I1475" s="2"/>
      <c r="J1475" s="2"/>
    </row>
    <row r="1476" spans="9:10" ht="12.75">
      <c r="I1476" s="2"/>
      <c r="J1476" s="2"/>
    </row>
    <row r="1477" spans="9:10" ht="12.75">
      <c r="I1477" s="2"/>
      <c r="J1477" s="2"/>
    </row>
    <row r="1478" spans="9:10" ht="12.75">
      <c r="I1478" s="2"/>
      <c r="J1478" s="2"/>
    </row>
    <row r="1479" spans="9:10" ht="12.75">
      <c r="I1479" s="2"/>
      <c r="J1479" s="2"/>
    </row>
    <row r="1480" spans="9:10" ht="12.75">
      <c r="I1480" s="2"/>
      <c r="J1480" s="2"/>
    </row>
    <row r="1481" spans="9:10" ht="12.75">
      <c r="I1481" s="2"/>
      <c r="J1481" s="2"/>
    </row>
    <row r="1482" spans="9:10" ht="12.75">
      <c r="I1482" s="2"/>
      <c r="J1482" s="2"/>
    </row>
    <row r="1483" spans="9:10" ht="12.75">
      <c r="I1483" s="2"/>
      <c r="J1483" s="2"/>
    </row>
    <row r="1484" spans="9:10" ht="12.75">
      <c r="I1484" s="2"/>
      <c r="J1484" s="2"/>
    </row>
    <row r="1485" spans="9:10" ht="12.75">
      <c r="I1485" s="2"/>
      <c r="J1485" s="2"/>
    </row>
    <row r="1486" spans="9:10" ht="12.75">
      <c r="I1486" s="2"/>
      <c r="J1486" s="2"/>
    </row>
    <row r="1487" spans="9:10" ht="12.75">
      <c r="I1487" s="2"/>
      <c r="J1487" s="2"/>
    </row>
    <row r="1488" spans="9:10" ht="12.75">
      <c r="I1488" s="2"/>
      <c r="J1488" s="2"/>
    </row>
    <row r="1489" spans="9:10" ht="12.75">
      <c r="I1489" s="2"/>
      <c r="J1489" s="2"/>
    </row>
    <row r="1490" spans="9:10" ht="12.75">
      <c r="I1490" s="2"/>
      <c r="J1490" s="2"/>
    </row>
    <row r="1491" spans="9:10" ht="12.75">
      <c r="I1491" s="2"/>
      <c r="J1491" s="2"/>
    </row>
    <row r="1492" spans="9:10" ht="12.75">
      <c r="I1492" s="2"/>
      <c r="J1492" s="2"/>
    </row>
    <row r="1493" spans="9:10" ht="12.75">
      <c r="I1493" s="2"/>
      <c r="J1493" s="2"/>
    </row>
    <row r="1494" spans="9:10" ht="12.75">
      <c r="I1494" s="2"/>
      <c r="J1494" s="2"/>
    </row>
    <row r="1495" spans="9:10" ht="12.75">
      <c r="I1495" s="2"/>
      <c r="J1495" s="2"/>
    </row>
    <row r="1496" spans="9:10" ht="12.75">
      <c r="I1496" s="2"/>
      <c r="J1496" s="2"/>
    </row>
    <row r="1497" spans="9:10" ht="12.75">
      <c r="I1497" s="2"/>
      <c r="J1497" s="2"/>
    </row>
    <row r="1498" spans="9:10" ht="12.75">
      <c r="I1498" s="2"/>
      <c r="J1498" s="2"/>
    </row>
    <row r="1499" spans="9:10" ht="12.75">
      <c r="I1499" s="2"/>
      <c r="J1499" s="2"/>
    </row>
    <row r="1500" spans="9:10" ht="12.75">
      <c r="I1500" s="2"/>
      <c r="J1500" s="2"/>
    </row>
    <row r="1501" spans="9:10" ht="12.75">
      <c r="I1501" s="2"/>
      <c r="J1501" s="2"/>
    </row>
    <row r="1502" spans="9:10" ht="12.75">
      <c r="I1502" s="2"/>
      <c r="J1502" s="2"/>
    </row>
    <row r="1503" spans="9:10" ht="12.75">
      <c r="I1503" s="2"/>
      <c r="J1503" s="2"/>
    </row>
    <row r="1504" spans="9:10" ht="12.75">
      <c r="I1504" s="2"/>
      <c r="J1504" s="2"/>
    </row>
    <row r="1505" spans="9:10" ht="12.75">
      <c r="I1505" s="2"/>
      <c r="J1505" s="2"/>
    </row>
    <row r="1506" spans="9:10" ht="12.75">
      <c r="I1506" s="2"/>
      <c r="J1506" s="2"/>
    </row>
    <row r="1507" spans="9:10" ht="12.75">
      <c r="I1507" s="2"/>
      <c r="J1507" s="2"/>
    </row>
    <row r="1508" spans="9:10" ht="12.75">
      <c r="I1508" s="2"/>
      <c r="J1508" s="2"/>
    </row>
    <row r="1509" spans="9:10" ht="12.75">
      <c r="I1509" s="2"/>
      <c r="J1509" s="2"/>
    </row>
    <row r="1510" spans="9:10" ht="12.75">
      <c r="I1510" s="2"/>
      <c r="J1510" s="2"/>
    </row>
    <row r="1511" spans="9:10" ht="12.75">
      <c r="I1511" s="2"/>
      <c r="J1511" s="2"/>
    </row>
    <row r="1512" spans="9:10" ht="12.75">
      <c r="I1512" s="2"/>
      <c r="J1512" s="2"/>
    </row>
    <row r="1513" spans="9:10" ht="12.75">
      <c r="I1513" s="2"/>
      <c r="J1513" s="2"/>
    </row>
    <row r="1514" spans="9:10" ht="12.75">
      <c r="I1514" s="2"/>
      <c r="J1514" s="2"/>
    </row>
    <row r="1515" spans="9:10" ht="12.75">
      <c r="I1515" s="2"/>
      <c r="J1515" s="2"/>
    </row>
    <row r="1516" spans="9:10" ht="12.75">
      <c r="I1516" s="2"/>
      <c r="J1516" s="2"/>
    </row>
    <row r="1517" spans="9:10" ht="12.75">
      <c r="I1517" s="2"/>
      <c r="J1517" s="2"/>
    </row>
    <row r="1518" spans="9:10" ht="12.75">
      <c r="I1518" s="2"/>
      <c r="J1518" s="2"/>
    </row>
    <row r="1519" spans="9:10" ht="12.75">
      <c r="I1519" s="2"/>
      <c r="J1519" s="2"/>
    </row>
    <row r="1520" spans="9:10" ht="12.75">
      <c r="I1520" s="2"/>
      <c r="J1520" s="2"/>
    </row>
    <row r="1521" spans="9:10" ht="12.75">
      <c r="I1521" s="2"/>
      <c r="J1521" s="2"/>
    </row>
    <row r="1522" spans="9:10" ht="12.75">
      <c r="I1522" s="2"/>
      <c r="J1522" s="2"/>
    </row>
    <row r="1523" spans="9:10" ht="12.75">
      <c r="I1523" s="2"/>
      <c r="J1523" s="2"/>
    </row>
    <row r="1524" spans="9:10" ht="12.75">
      <c r="I1524" s="2"/>
      <c r="J1524" s="2"/>
    </row>
    <row r="1525" spans="9:10" ht="12.75">
      <c r="I1525" s="2"/>
      <c r="J1525" s="2"/>
    </row>
    <row r="1526" spans="9:10" ht="12.75">
      <c r="I1526" s="2"/>
      <c r="J1526" s="2"/>
    </row>
    <row r="1527" spans="9:10" ht="12.75">
      <c r="I1527" s="2"/>
      <c r="J1527" s="2"/>
    </row>
    <row r="1528" spans="9:10" ht="12.75">
      <c r="I1528" s="2"/>
      <c r="J1528" s="2"/>
    </row>
    <row r="1529" spans="9:10" ht="12.75">
      <c r="I1529" s="2"/>
      <c r="J1529" s="2"/>
    </row>
    <row r="1530" spans="9:10" ht="12.75">
      <c r="I1530" s="2"/>
      <c r="J1530" s="2"/>
    </row>
    <row r="1531" spans="9:10" ht="12.75">
      <c r="I1531" s="2"/>
      <c r="J1531" s="2"/>
    </row>
    <row r="1532" spans="9:10" ht="12.75">
      <c r="I1532" s="2"/>
      <c r="J1532" s="2"/>
    </row>
    <row r="1533" spans="9:10" ht="12.75">
      <c r="I1533" s="2"/>
      <c r="J1533" s="2"/>
    </row>
    <row r="1534" spans="9:10" ht="12.75">
      <c r="I1534" s="2"/>
      <c r="J1534" s="2"/>
    </row>
    <row r="1535" spans="9:10" ht="12.75">
      <c r="I1535" s="2"/>
      <c r="J1535" s="2"/>
    </row>
    <row r="1536" spans="9:10" ht="12.75">
      <c r="I1536" s="2"/>
      <c r="J1536" s="2"/>
    </row>
    <row r="1537" spans="9:10" ht="12.75">
      <c r="I1537" s="2"/>
      <c r="J1537" s="2"/>
    </row>
    <row r="1538" spans="9:10" ht="12.75">
      <c r="I1538" s="2"/>
      <c r="J1538" s="2"/>
    </row>
    <row r="1539" spans="9:10" ht="12.75">
      <c r="I1539" s="2"/>
      <c r="J1539" s="2"/>
    </row>
    <row r="1540" spans="9:10" ht="12.75">
      <c r="I1540" s="2"/>
      <c r="J1540" s="2"/>
    </row>
    <row r="1541" spans="9:10" ht="12.75">
      <c r="I1541" s="2"/>
      <c r="J1541" s="2"/>
    </row>
    <row r="1542" spans="9:10" ht="12.75">
      <c r="I1542" s="2"/>
      <c r="J1542" s="2"/>
    </row>
    <row r="1543" spans="9:10" ht="12.75">
      <c r="I1543" s="2"/>
      <c r="J1543" s="2"/>
    </row>
    <row r="1544" spans="9:10" ht="12.75">
      <c r="I1544" s="2"/>
      <c r="J1544" s="2"/>
    </row>
    <row r="1545" spans="9:10" ht="12.75">
      <c r="I1545" s="2"/>
      <c r="J1545" s="2"/>
    </row>
    <row r="1546" spans="9:10" ht="12.75">
      <c r="I1546" s="2"/>
      <c r="J1546" s="2"/>
    </row>
    <row r="1547" spans="9:10" ht="12.75">
      <c r="I1547" s="2"/>
      <c r="J1547" s="2"/>
    </row>
    <row r="1548" spans="9:10" ht="12.75">
      <c r="I1548" s="2"/>
      <c r="J1548" s="2"/>
    </row>
    <row r="1549" spans="9:10" ht="12.75">
      <c r="I1549" s="2"/>
      <c r="J1549" s="2"/>
    </row>
    <row r="1550" spans="9:10" ht="12.75">
      <c r="I1550" s="2"/>
      <c r="J1550" s="2"/>
    </row>
    <row r="1551" spans="9:10" ht="12.75">
      <c r="I1551" s="2"/>
      <c r="J1551" s="2"/>
    </row>
    <row r="1552" spans="9:10" ht="12.75">
      <c r="I1552" s="2"/>
      <c r="J1552" s="2"/>
    </row>
    <row r="1553" spans="9:10" ht="12.75">
      <c r="I1553" s="2"/>
      <c r="J1553" s="2"/>
    </row>
    <row r="1554" spans="9:10" ht="12.75">
      <c r="I1554" s="2"/>
      <c r="J1554" s="2"/>
    </row>
    <row r="1555" spans="9:10" ht="12.75">
      <c r="I1555" s="2"/>
      <c r="J1555" s="2"/>
    </row>
    <row r="1556" spans="9:10" ht="12.75">
      <c r="I1556" s="2"/>
      <c r="J1556" s="2"/>
    </row>
    <row r="1557" spans="9:10" ht="12.75">
      <c r="I1557" s="2"/>
      <c r="J1557" s="2"/>
    </row>
    <row r="1558" spans="9:10" ht="12.75">
      <c r="I1558" s="2"/>
      <c r="J1558" s="2"/>
    </row>
    <row r="1559" spans="9:10" ht="12.75">
      <c r="I1559" s="2"/>
      <c r="J1559" s="2"/>
    </row>
    <row r="1560" spans="9:10" ht="12.75">
      <c r="I1560" s="2"/>
      <c r="J1560" s="2"/>
    </row>
    <row r="1561" spans="9:10" ht="12.75">
      <c r="I1561" s="2"/>
      <c r="J1561" s="2"/>
    </row>
    <row r="1562" spans="9:10" ht="12.75">
      <c r="I1562" s="2"/>
      <c r="J1562" s="2"/>
    </row>
    <row r="1563" spans="9:10" ht="12.75">
      <c r="I1563" s="2"/>
      <c r="J1563" s="2"/>
    </row>
    <row r="1564" spans="9:10" ht="12.75">
      <c r="I1564" s="2"/>
      <c r="J1564" s="2"/>
    </row>
    <row r="1565" spans="9:10" ht="12.75">
      <c r="I1565" s="2"/>
      <c r="J1565" s="2"/>
    </row>
    <row r="1566" spans="9:10" ht="12.75">
      <c r="I1566" s="2"/>
      <c r="J1566" s="2"/>
    </row>
    <row r="1567" spans="9:10" ht="12.75">
      <c r="I1567" s="2"/>
      <c r="J1567" s="2"/>
    </row>
    <row r="1568" spans="9:10" ht="12.75">
      <c r="I1568" s="2"/>
      <c r="J1568" s="2"/>
    </row>
    <row r="1569" spans="9:10" ht="12.75">
      <c r="I1569" s="2"/>
      <c r="J1569" s="2"/>
    </row>
    <row r="1570" spans="9:10" ht="12.75">
      <c r="I1570" s="2"/>
      <c r="J1570" s="2"/>
    </row>
    <row r="1571" spans="9:10" ht="12.75">
      <c r="I1571" s="2"/>
      <c r="J1571" s="2"/>
    </row>
    <row r="1572" spans="9:10" ht="12.75">
      <c r="I1572" s="2"/>
      <c r="J1572" s="2"/>
    </row>
    <row r="1573" spans="9:10" ht="12.75">
      <c r="I1573" s="2"/>
      <c r="J1573" s="2"/>
    </row>
    <row r="1574" spans="9:10" ht="12.75">
      <c r="I1574" s="2"/>
      <c r="J1574" s="2"/>
    </row>
    <row r="1575" spans="9:10" ht="12.75">
      <c r="I1575" s="2"/>
      <c r="J1575" s="2"/>
    </row>
    <row r="1576" spans="9:10" ht="12.75">
      <c r="I1576" s="2"/>
      <c r="J1576" s="2"/>
    </row>
    <row r="1577" spans="9:10" ht="12.75">
      <c r="I1577" s="2"/>
      <c r="J1577" s="2"/>
    </row>
    <row r="1578" spans="9:10" ht="12.75">
      <c r="I1578" s="2"/>
      <c r="J1578" s="2"/>
    </row>
    <row r="1579" spans="9:10" ht="12.75">
      <c r="I1579" s="2"/>
      <c r="J1579" s="2"/>
    </row>
    <row r="1580" spans="9:10" ht="12.75">
      <c r="I1580" s="2"/>
      <c r="J1580" s="2"/>
    </row>
    <row r="1581" spans="9:10" ht="12.75">
      <c r="I1581" s="2"/>
      <c r="J1581" s="2"/>
    </row>
    <row r="1582" spans="9:10" ht="12.75">
      <c r="I1582" s="2"/>
      <c r="J1582" s="2"/>
    </row>
    <row r="1583" spans="9:10" ht="12.75">
      <c r="I1583" s="2"/>
      <c r="J1583" s="2"/>
    </row>
    <row r="1584" spans="9:10" ht="12.75">
      <c r="I1584" s="2"/>
      <c r="J1584" s="2"/>
    </row>
    <row r="1585" spans="9:10" ht="12.75">
      <c r="I1585" s="2"/>
      <c r="J1585" s="2"/>
    </row>
    <row r="1586" spans="9:10" ht="12.75">
      <c r="I1586" s="2"/>
      <c r="J1586" s="2"/>
    </row>
    <row r="1587" spans="9:10" ht="12.75">
      <c r="I1587" s="2"/>
      <c r="J1587" s="2"/>
    </row>
    <row r="1588" spans="9:10" ht="12.75">
      <c r="I1588" s="2"/>
      <c r="J1588" s="2"/>
    </row>
    <row r="1589" spans="9:10" ht="12.75">
      <c r="I1589" s="2"/>
      <c r="J1589" s="2"/>
    </row>
    <row r="1590" spans="9:10" ht="12.75">
      <c r="I1590" s="2"/>
      <c r="J1590" s="2"/>
    </row>
    <row r="1591" spans="9:10" ht="12.75">
      <c r="I1591" s="2"/>
      <c r="J1591" s="2"/>
    </row>
    <row r="1592" spans="9:10" ht="12.75">
      <c r="I1592" s="2"/>
      <c r="J1592" s="2"/>
    </row>
    <row r="1593" spans="9:10" ht="12.75">
      <c r="I1593" s="2"/>
      <c r="J1593" s="2"/>
    </row>
    <row r="1594" spans="9:10" ht="12.75">
      <c r="I1594" s="2"/>
      <c r="J1594" s="2"/>
    </row>
    <row r="1595" spans="9:10" ht="12.75">
      <c r="I1595" s="2"/>
      <c r="J1595" s="2"/>
    </row>
    <row r="1596" spans="9:10" ht="12.75">
      <c r="I1596" s="2"/>
      <c r="J1596" s="2"/>
    </row>
    <row r="1597" spans="9:10" ht="12.75">
      <c r="I1597" s="2"/>
      <c r="J1597" s="2"/>
    </row>
    <row r="1598" spans="9:10" ht="12.75">
      <c r="I1598" s="2"/>
      <c r="J1598" s="2"/>
    </row>
    <row r="1599" spans="9:10" ht="12.75">
      <c r="I1599" s="2"/>
      <c r="J1599" s="2"/>
    </row>
    <row r="1600" spans="9:10" ht="12.75">
      <c r="I1600" s="2"/>
      <c r="J1600" s="2"/>
    </row>
    <row r="1601" spans="9:10" ht="12.75">
      <c r="I1601" s="2"/>
      <c r="J1601" s="2"/>
    </row>
    <row r="1602" spans="9:10" ht="12.75">
      <c r="I1602" s="2"/>
      <c r="J1602" s="2"/>
    </row>
    <row r="1603" spans="9:10" ht="12.75">
      <c r="I1603" s="2"/>
      <c r="J1603" s="2"/>
    </row>
    <row r="1604" spans="9:10" ht="12.75">
      <c r="I1604" s="2"/>
      <c r="J1604" s="2"/>
    </row>
    <row r="1605" spans="9:10" ht="12.75">
      <c r="I1605" s="2"/>
      <c r="J1605" s="2"/>
    </row>
    <row r="1606" spans="9:10" ht="12.75">
      <c r="I1606" s="2"/>
      <c r="J1606" s="2"/>
    </row>
    <row r="1607" spans="9:10" ht="12.75">
      <c r="I1607" s="2"/>
      <c r="J1607" s="2"/>
    </row>
    <row r="1608" spans="9:10" ht="12.75">
      <c r="I1608" s="2"/>
      <c r="J1608" s="2"/>
    </row>
    <row r="1609" spans="9:10" ht="12.75">
      <c r="I1609" s="2"/>
      <c r="J1609" s="2"/>
    </row>
    <row r="1610" spans="9:10" ht="12.75">
      <c r="I1610" s="2"/>
      <c r="J1610" s="2"/>
    </row>
    <row r="1611" spans="9:10" ht="12.75">
      <c r="I1611" s="2"/>
      <c r="J1611" s="2"/>
    </row>
    <row r="1612" spans="9:10" ht="12.75">
      <c r="I1612" s="2"/>
      <c r="J1612" s="2"/>
    </row>
    <row r="1613" spans="9:10" ht="12.75">
      <c r="I1613" s="2"/>
      <c r="J1613" s="2"/>
    </row>
    <row r="1614" spans="9:10" ht="12.75">
      <c r="I1614" s="2"/>
      <c r="J1614" s="2"/>
    </row>
    <row r="1615" spans="9:10" ht="12.75">
      <c r="I1615" s="2"/>
      <c r="J1615" s="2"/>
    </row>
    <row r="1616" spans="9:10" ht="12.75">
      <c r="I1616" s="2"/>
      <c r="J1616" s="2"/>
    </row>
    <row r="1617" spans="9:10" ht="12.75">
      <c r="I1617" s="2"/>
      <c r="J1617" s="2"/>
    </row>
    <row r="1618" spans="9:10" ht="12.75">
      <c r="I1618" s="2"/>
      <c r="J1618" s="2"/>
    </row>
    <row r="1619" spans="9:10" ht="12.75">
      <c r="I1619" s="2"/>
      <c r="J1619" s="2"/>
    </row>
    <row r="1620" spans="9:10" ht="12.75">
      <c r="I1620" s="2"/>
      <c r="J1620" s="2"/>
    </row>
    <row r="1621" spans="9:10" ht="12.75">
      <c r="I1621" s="2"/>
      <c r="J1621" s="2"/>
    </row>
    <row r="1622" spans="9:10" ht="12.75">
      <c r="I1622" s="2"/>
      <c r="J1622" s="2"/>
    </row>
    <row r="1623" spans="9:10" ht="12.75">
      <c r="I1623" s="2"/>
      <c r="J1623" s="2"/>
    </row>
    <row r="1624" spans="9:10" ht="12.75">
      <c r="I1624" s="2"/>
      <c r="J1624" s="2"/>
    </row>
    <row r="1625" spans="9:10" ht="12.75">
      <c r="I1625" s="2"/>
      <c r="J1625" s="2"/>
    </row>
    <row r="1626" spans="9:10" ht="12.75">
      <c r="I1626" s="2"/>
      <c r="J1626" s="2"/>
    </row>
    <row r="1627" spans="9:10" ht="12.75">
      <c r="I1627" s="2"/>
      <c r="J1627" s="2"/>
    </row>
    <row r="1628" spans="9:10" ht="12.75">
      <c r="I1628" s="2"/>
      <c r="J1628" s="2"/>
    </row>
  </sheetData>
  <sheetProtection/>
  <protectedRanges>
    <protectedRange sqref="E130" name="Plage1"/>
  </protectedRanges>
  <mergeCells count="10">
    <mergeCell ref="B187:C187"/>
    <mergeCell ref="F155:G155"/>
    <mergeCell ref="C180:D180"/>
    <mergeCell ref="B1:G1"/>
    <mergeCell ref="B3:C3"/>
    <mergeCell ref="D3:E3"/>
    <mergeCell ref="K10:K11"/>
    <mergeCell ref="K12:K13"/>
    <mergeCell ref="K14:K15"/>
    <mergeCell ref="K16:K22"/>
  </mergeCells>
  <dataValidations count="7">
    <dataValidation type="list" allowBlank="1" showInputMessage="1" showErrorMessage="1" sqref="E7">
      <formula1>$U$11:$U$43</formula1>
    </dataValidation>
    <dataValidation type="list" allowBlank="1" showInputMessage="1" showErrorMessage="1" sqref="C7">
      <formula1>$V$11:$V$43</formula1>
    </dataValidation>
    <dataValidation type="list" allowBlank="1" showInputMessage="1" showErrorMessage="1" sqref="E8">
      <formula1>$W$11:$W$43</formula1>
    </dataValidation>
    <dataValidation type="list" allowBlank="1" showInputMessage="1" showErrorMessage="1" sqref="E5">
      <formula1>$X$11:$X$43</formula1>
    </dataValidation>
    <dataValidation type="list" allowBlank="1" showInputMessage="1" showErrorMessage="1" sqref="E4">
      <formula1>$Y$16:$Y$32</formula1>
    </dataValidation>
    <dataValidation type="list" allowBlank="1" showInputMessage="1" showErrorMessage="1" sqref="C5">
      <formula1>$Z$11:$Z$20</formula1>
    </dataValidation>
    <dataValidation errorStyle="warning" type="list" allowBlank="1" showInputMessage="1" showErrorMessage="1" promptTitle="Sélection paramètres" prompt="Diamètre de la tuyère de réaction" error="Valeur hors référentiel" sqref="C6">
      <formula1>$AA$11:$AA$43</formula1>
    </dataValidation>
  </dataValidations>
  <printOptions/>
  <pageMargins left="0.3937007874015748" right="0.3937007874015748" top="0.3937007874015748" bottom="0.3937007874015748" header="0.5118110236220472" footer="0.5118110236220472"/>
  <pageSetup fitToHeight="0" fitToWidth="1" horizontalDpi="360" verticalDpi="360" orientation="portrait" paperSize="9" scale="55" r:id="rId5"/>
  <rowBreaks count="1" manualBreakCount="1">
    <brk id="103" max="8" man="1"/>
  </rowBreaks>
  <colBreaks count="1" manualBreakCount="1">
    <brk id="1" max="102" man="1"/>
  </colBreaks>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1:D85"/>
  <sheetViews>
    <sheetView workbookViewId="0" topLeftCell="A1">
      <selection activeCell="D5" sqref="D5"/>
    </sheetView>
  </sheetViews>
  <sheetFormatPr defaultColWidth="11.421875" defaultRowHeight="12.75"/>
  <sheetData>
    <row r="1" spans="1:2" ht="12.75">
      <c r="A1" t="s">
        <v>146</v>
      </c>
      <c r="B1" t="s">
        <v>147</v>
      </c>
    </row>
    <row r="2" spans="1:2" ht="12.75">
      <c r="A2">
        <v>1</v>
      </c>
      <c r="B2">
        <v>11.1</v>
      </c>
    </row>
    <row r="3" spans="1:3" ht="12.75">
      <c r="A3">
        <v>2</v>
      </c>
      <c r="B3">
        <v>39.84</v>
      </c>
      <c r="C3">
        <f>B3-B2</f>
        <v>28.740000000000002</v>
      </c>
    </row>
    <row r="4" spans="1:4" ht="12.75">
      <c r="A4">
        <v>3</v>
      </c>
      <c r="B4">
        <v>67.36</v>
      </c>
      <c r="C4">
        <f>B4-B3</f>
        <v>27.519999999999996</v>
      </c>
      <c r="D4">
        <f>C3-C4</f>
        <v>1.220000000000006</v>
      </c>
    </row>
    <row r="5" spans="1:4" ht="12.75">
      <c r="A5" s="159">
        <v>4</v>
      </c>
      <c r="B5" s="159">
        <v>92.2</v>
      </c>
      <c r="C5">
        <f>B5-B4</f>
        <v>24.840000000000003</v>
      </c>
      <c r="D5">
        <f aca="true" t="shared" si="0" ref="D5:D11">C4-C5</f>
        <v>2.6799999999999926</v>
      </c>
    </row>
    <row r="6" spans="1:4" ht="12.75">
      <c r="A6">
        <v>5</v>
      </c>
      <c r="B6">
        <v>114.44</v>
      </c>
      <c r="C6">
        <f>B6-B5</f>
        <v>22.239999999999995</v>
      </c>
      <c r="D6">
        <f t="shared" si="0"/>
        <v>2.6000000000000085</v>
      </c>
    </row>
    <row r="7" spans="1:4" ht="12.75">
      <c r="A7" s="117">
        <v>6</v>
      </c>
      <c r="B7" s="117">
        <v>134.43</v>
      </c>
      <c r="C7">
        <f aca="true" t="shared" si="1" ref="C7:C12">B7-B6</f>
        <v>19.99000000000001</v>
      </c>
      <c r="D7">
        <f t="shared" si="0"/>
        <v>2.249999999999986</v>
      </c>
    </row>
    <row r="8" spans="1:4" ht="13.5" thickBot="1">
      <c r="A8" s="160">
        <v>7</v>
      </c>
      <c r="B8" s="161">
        <v>152</v>
      </c>
      <c r="C8" s="161">
        <f t="shared" si="1"/>
        <v>17.569999999999993</v>
      </c>
      <c r="D8" s="162">
        <f t="shared" si="0"/>
        <v>2.420000000000016</v>
      </c>
    </row>
    <row r="9" spans="1:4" ht="14.25" thickBot="1" thickTop="1">
      <c r="A9" s="163">
        <v>8</v>
      </c>
      <c r="B9" s="164">
        <v>168</v>
      </c>
      <c r="C9" s="164">
        <f t="shared" si="1"/>
        <v>16</v>
      </c>
      <c r="D9" s="165">
        <f t="shared" si="0"/>
        <v>1.5699999999999932</v>
      </c>
    </row>
    <row r="10" spans="1:4" ht="13.5" thickTop="1">
      <c r="A10">
        <v>9</v>
      </c>
      <c r="B10">
        <v>184</v>
      </c>
      <c r="C10">
        <f t="shared" si="1"/>
        <v>16</v>
      </c>
      <c r="D10">
        <f t="shared" si="0"/>
        <v>0</v>
      </c>
    </row>
    <row r="11" spans="1:4" ht="13.5" thickBot="1">
      <c r="A11" s="158">
        <v>10</v>
      </c>
      <c r="B11" s="158">
        <v>197</v>
      </c>
      <c r="C11">
        <f t="shared" si="1"/>
        <v>13</v>
      </c>
      <c r="D11">
        <f t="shared" si="0"/>
        <v>3</v>
      </c>
    </row>
    <row r="12" spans="1:4" ht="13.5" thickTop="1">
      <c r="A12" s="157">
        <v>11</v>
      </c>
      <c r="B12" s="157">
        <v>210</v>
      </c>
      <c r="C12">
        <f t="shared" si="1"/>
        <v>13</v>
      </c>
      <c r="D12">
        <f>C11-C12</f>
        <v>0</v>
      </c>
    </row>
    <row r="13" spans="1:2" ht="12.75">
      <c r="A13">
        <v>12</v>
      </c>
      <c r="B13">
        <v>222</v>
      </c>
    </row>
    <row r="17" ht="12.75">
      <c r="A17" t="s">
        <v>148</v>
      </c>
    </row>
    <row r="18" ht="12.75">
      <c r="A18" t="s">
        <v>149</v>
      </c>
    </row>
    <row r="19" ht="12.75">
      <c r="A19" t="s">
        <v>150</v>
      </c>
    </row>
    <row r="35" spans="1:4" ht="12.75">
      <c r="A35" s="146" t="s">
        <v>143</v>
      </c>
      <c r="D35" s="131">
        <v>1</v>
      </c>
    </row>
    <row r="36" spans="3:4" ht="12.75">
      <c r="C36" s="68" t="s">
        <v>144</v>
      </c>
      <c r="D36" s="131">
        <v>0.105</v>
      </c>
    </row>
    <row r="37" spans="3:4" ht="12.75">
      <c r="C37" s="69" t="s">
        <v>66</v>
      </c>
      <c r="D37" s="129">
        <v>0.2</v>
      </c>
    </row>
    <row r="41" ht="12.75">
      <c r="A41" s="166" t="s">
        <v>151</v>
      </c>
    </row>
    <row r="42" ht="12.75">
      <c r="A42" s="167" t="s">
        <v>152</v>
      </c>
    </row>
    <row r="43" ht="12.75">
      <c r="A43" s="159"/>
    </row>
    <row r="44" ht="12.75">
      <c r="A44" s="168" t="s">
        <v>168</v>
      </c>
    </row>
    <row r="45" ht="12.75">
      <c r="A45" s="169"/>
    </row>
    <row r="46" ht="12.75">
      <c r="A46" s="167" t="s">
        <v>153</v>
      </c>
    </row>
    <row r="47" ht="12.75">
      <c r="A47" s="169"/>
    </row>
    <row r="48" ht="12.75">
      <c r="A48" s="168" t="s">
        <v>154</v>
      </c>
    </row>
    <row r="49" ht="12.75">
      <c r="A49" s="169"/>
    </row>
    <row r="50" ht="12.75">
      <c r="A50" s="168" t="s">
        <v>155</v>
      </c>
    </row>
    <row r="51" ht="12.75">
      <c r="A51" s="169"/>
    </row>
    <row r="52" ht="12.75">
      <c r="A52" s="167" t="s">
        <v>156</v>
      </c>
    </row>
    <row r="53" ht="12.75">
      <c r="A53" s="159"/>
    </row>
    <row r="54" ht="12.75">
      <c r="A54" s="168" t="s">
        <v>157</v>
      </c>
    </row>
    <row r="55" ht="12.75">
      <c r="A55" s="159"/>
    </row>
    <row r="56" ht="12.75">
      <c r="A56" s="167" t="s">
        <v>158</v>
      </c>
    </row>
    <row r="57" ht="12.75">
      <c r="A57" s="159"/>
    </row>
    <row r="58" ht="12.75">
      <c r="A58" s="167" t="s">
        <v>159</v>
      </c>
    </row>
    <row r="59" ht="12.75">
      <c r="A59" s="159"/>
    </row>
    <row r="60" ht="12.75">
      <c r="A60" s="168" t="s">
        <v>160</v>
      </c>
    </row>
    <row r="61" ht="12.75">
      <c r="A61" s="168"/>
    </row>
    <row r="62" ht="12.75">
      <c r="A62" s="168"/>
    </row>
    <row r="63" ht="12.75">
      <c r="A63" s="170"/>
    </row>
    <row r="64" ht="12.75">
      <c r="A64" s="159"/>
    </row>
    <row r="65" ht="12.75">
      <c r="A65" s="159"/>
    </row>
    <row r="66" ht="12.75">
      <c r="A66" s="168" t="s">
        <v>161</v>
      </c>
    </row>
    <row r="67" ht="12.75">
      <c r="A67" s="159"/>
    </row>
    <row r="68" ht="12.75">
      <c r="A68" s="168" t="s">
        <v>162</v>
      </c>
    </row>
    <row r="69" ht="12.75">
      <c r="A69" s="159"/>
    </row>
    <row r="70" ht="12.75">
      <c r="A70" s="168" t="s">
        <v>163</v>
      </c>
    </row>
    <row r="71" ht="12.75">
      <c r="A71" s="171"/>
    </row>
    <row r="72" ht="12.75">
      <c r="A72" s="167" t="s">
        <v>164</v>
      </c>
    </row>
    <row r="73" ht="12.75">
      <c r="A73" s="159"/>
    </row>
    <row r="74" ht="12.75">
      <c r="A74" s="168" t="s">
        <v>169</v>
      </c>
    </row>
    <row r="75" ht="12.75">
      <c r="A75" s="159"/>
    </row>
    <row r="76" ht="12.75">
      <c r="A76" s="168" t="s">
        <v>165</v>
      </c>
    </row>
    <row r="77" ht="12.75">
      <c r="A77" s="159"/>
    </row>
    <row r="78" ht="17.25">
      <c r="A78" s="168" t="s">
        <v>170</v>
      </c>
    </row>
    <row r="79" ht="12.75">
      <c r="A79" s="159"/>
    </row>
    <row r="80" ht="17.25">
      <c r="A80" s="172" t="s">
        <v>166</v>
      </c>
    </row>
    <row r="81" ht="12.75">
      <c r="A81" s="159"/>
    </row>
    <row r="82" ht="12.75">
      <c r="A82" s="168" t="s">
        <v>167</v>
      </c>
    </row>
    <row r="85" ht="12.75">
      <c r="A85" s="173"/>
    </row>
  </sheetData>
  <dataValidations count="2">
    <dataValidation errorStyle="warning" type="list" allowBlank="1" showInputMessage="1" showErrorMessage="1" promptTitle="Sélection paramètres" prompt="Diamètre de la tuyère de réaction" error="Valeur hors référentiel" sqref="D35">
      <formula1>$AA$11:$AA$43</formula1>
    </dataValidation>
    <dataValidation type="list" allowBlank="1" showInputMessage="1" showErrorMessage="1" sqref="D36">
      <formula1>$V$11:$V$43</formula1>
    </dataValidation>
  </dataValidations>
  <hyperlinks>
    <hyperlink ref="A41" r:id="rId1" display="http://mecaflux.com/"/>
    <hyperlink ref="A42" r:id="rId2" display="http://www.mecaflux.com/resistance_avancement.htm"/>
    <hyperlink ref="A46" r:id="rId3" display="http://www.mecaflux.com/aerodynamique.htm"/>
    <hyperlink ref="A52" r:id="rId4" display="http://www.mecaflux.com/Maitre_couple.htm"/>
    <hyperlink ref="A56" r:id="rId5" display="http://www.mecaflux.com/Masse_volumique.htm"/>
    <hyperlink ref="A58" r:id="rId6" display="http://www.mecaflux.com/Maitre_couple.htm"/>
    <hyperlink ref="A72" r:id="rId7" tooltip="en savoir plus sur l'éditeur de profils" display="http://www.mecaflux.com/editeur_profils_aerodynamiques_hydrodynamique.htm"/>
  </hyperlinks>
  <printOptions/>
  <pageMargins left="0.75" right="0.75" top="1" bottom="1" header="0.4921259845" footer="0.4921259845"/>
  <pageSetup horizontalDpi="600" verticalDpi="600" orientation="landscape" paperSize="9" r:id="rId9"/>
  <drawing r:id="rId8"/>
</worksheet>
</file>

<file path=xl/worksheets/sheet3.xml><?xml version="1.0" encoding="utf-8"?>
<worksheet xmlns="http://schemas.openxmlformats.org/spreadsheetml/2006/main" xmlns:r="http://schemas.openxmlformats.org/officeDocument/2006/relationships">
  <dimension ref="A2:Q3071"/>
  <sheetViews>
    <sheetView zoomScale="75" zoomScaleNormal="75" workbookViewId="0" topLeftCell="A1">
      <pane ySplit="4" topLeftCell="BM5" activePane="bottomLeft" state="frozen"/>
      <selection pane="topLeft" activeCell="A1" sqref="A1"/>
      <selection pane="bottomLeft" activeCell="C35" sqref="C35"/>
    </sheetView>
  </sheetViews>
  <sheetFormatPr defaultColWidth="11.421875" defaultRowHeight="12.75"/>
  <cols>
    <col min="2" max="2" width="12.140625" style="38" bestFit="1" customWidth="1"/>
    <col min="3" max="3" width="11.421875" style="20" customWidth="1"/>
    <col min="4" max="4" width="11.421875" style="61" customWidth="1"/>
    <col min="5" max="5" width="11.421875" style="20" customWidth="1"/>
    <col min="6" max="6" width="13.8515625" style="63" bestFit="1" customWidth="1"/>
    <col min="7" max="8" width="11.421875" style="55" customWidth="1"/>
    <col min="9" max="9" width="13.28125" style="20" bestFit="1" customWidth="1"/>
    <col min="10" max="10" width="11.421875" style="67" customWidth="1"/>
    <col min="11" max="11" width="11.421875" style="100" customWidth="1"/>
    <col min="12" max="12" width="11.421875" style="94" customWidth="1"/>
    <col min="14" max="14" width="2.421875" style="0" customWidth="1"/>
    <col min="15" max="15" width="8.140625" style="0" customWidth="1"/>
    <col min="16" max="16" width="11.421875" style="20" customWidth="1"/>
    <col min="17" max="17" width="11.421875" style="175" customWidth="1"/>
  </cols>
  <sheetData>
    <row r="1" ht="12.75"/>
    <row r="2" ht="12.75">
      <c r="Q2" s="176" t="s">
        <v>172</v>
      </c>
    </row>
    <row r="3" ht="12.75">
      <c r="Q3" s="175">
        <f>MAX(Q5:Q307)</f>
        <v>123.30945452755422</v>
      </c>
    </row>
    <row r="4" spans="2:17" ht="12.75">
      <c r="B4" s="23" t="s">
        <v>29</v>
      </c>
      <c r="C4" s="30" t="s">
        <v>32</v>
      </c>
      <c r="D4" s="57" t="s">
        <v>25</v>
      </c>
      <c r="E4" s="29" t="s">
        <v>46</v>
      </c>
      <c r="F4" s="62" t="s">
        <v>50</v>
      </c>
      <c r="G4" s="28" t="s">
        <v>47</v>
      </c>
      <c r="H4" s="27" t="s">
        <v>48</v>
      </c>
      <c r="I4" s="23" t="s">
        <v>93</v>
      </c>
      <c r="J4" s="64" t="s">
        <v>51</v>
      </c>
      <c r="K4" s="91" t="s">
        <v>49</v>
      </c>
      <c r="L4" s="92" t="s">
        <v>52</v>
      </c>
      <c r="M4" s="24" t="s">
        <v>94</v>
      </c>
      <c r="N4" s="24"/>
      <c r="O4" s="24"/>
      <c r="P4" s="20" t="s">
        <v>129</v>
      </c>
      <c r="Q4" s="174" t="s">
        <v>171</v>
      </c>
    </row>
    <row r="5" spans="1:16" ht="12.75">
      <c r="A5" s="192" t="s">
        <v>88</v>
      </c>
      <c r="B5" s="31">
        <f>Vb-Veo</f>
        <v>0.0010500000000000002</v>
      </c>
      <c r="C5" s="85">
        <f>((press+pa)*(Vb-Veo)/B5)-pa</f>
        <v>200000</v>
      </c>
      <c r="D5" s="58">
        <f>((2/3)*POWER(B5,1.5)-(2/3)*POWER((Vb-Veo),1.5))/(s*SQRT(2*press*(Vb-Veo)/beta))</f>
        <v>0</v>
      </c>
      <c r="E5" s="34">
        <f>SQRT(2*C5/beta)</f>
        <v>20.001045789010167</v>
      </c>
      <c r="F5" s="32">
        <f aca="true" t="shared" si="0" ref="F5:F34">ro*s*E5*E5</f>
        <v>25.44956174346149</v>
      </c>
      <c r="G5" s="33">
        <f>a</f>
        <v>89</v>
      </c>
      <c r="H5" s="34">
        <f>Mo+ro*(Vb-B5)</f>
        <v>0.5499999999999999</v>
      </c>
      <c r="I5" s="35">
        <f>'Etude analytique'!$C$173</f>
        <v>2.5811857728366365</v>
      </c>
      <c r="J5" s="65">
        <f aca="true" t="shared" si="1" ref="J5:J36">0.5*roa*sb*cx*I5*I5</f>
        <v>0.008289692388137489</v>
      </c>
      <c r="K5" s="93">
        <v>0</v>
      </c>
      <c r="L5" s="94">
        <v>0</v>
      </c>
      <c r="M5" s="24">
        <f aca="true" t="shared" si="2" ref="M5:M67">I5*3.6</f>
        <v>9.292268782211892</v>
      </c>
      <c r="N5" s="24"/>
      <c r="O5" s="24">
        <f>ROUND(L5/3,0)</f>
        <v>0</v>
      </c>
      <c r="P5" s="88">
        <f>D5</f>
        <v>0</v>
      </c>
    </row>
    <row r="6" spans="1:17" ht="12.75">
      <c r="A6" s="193"/>
      <c r="B6" s="39">
        <f aca="true" t="shared" si="3" ref="B6:B33">B5+($B$34-$B$5)/29</f>
        <v>0.0010655172413793104</v>
      </c>
      <c r="C6" s="86">
        <f aca="true" t="shared" si="4" ref="C6:C33">((press+pa)*(Vb-Veo)/B6)-pa</f>
        <v>195631.0679611651</v>
      </c>
      <c r="D6" s="59">
        <f>((2/3)*POWER(B6,1.5)-(2/3)*POWER((Vb-Veo),1.5))/(s*SQRT(2*press*(Vb-Veo)/beta))</f>
        <v>0.012240089000270838</v>
      </c>
      <c r="E6" s="43">
        <f aca="true" t="shared" si="5" ref="E6:E34">SQRT(2*C6/beta)</f>
        <v>19.781381517889447</v>
      </c>
      <c r="F6" s="41">
        <f>ro*s*E6*E6</f>
        <v>24.89362471508492</v>
      </c>
      <c r="G6" s="42">
        <f>G5-ATAN((g*COS(G5*PI()/180)*(D6-D5))/I5)*180/PI()</f>
        <v>88.95348294884538</v>
      </c>
      <c r="H6" s="43">
        <f>Mo+ro*(Vb-B6)</f>
        <v>0.5344827586206896</v>
      </c>
      <c r="I6" s="44">
        <f>I5+((($F6-J5)/(Mo+ro*(Vb-$B6))-g*SIN(G6*PI()/180)))*($D6-$D5)</f>
        <v>3.031024899622391</v>
      </c>
      <c r="J6" s="65">
        <f>0.5*roa*sb*cx*I6*I6</f>
        <v>0.011430859795609405</v>
      </c>
      <c r="K6" s="95">
        <f>K5+I6*(D6-D5)*COS(G6*PI()/180)</f>
        <v>0.0006776003285575435</v>
      </c>
      <c r="L6" s="96">
        <f>L5+I6*(D6-D5)*SIN(G6*PI()/180)</f>
        <v>0.03709382611937392</v>
      </c>
      <c r="M6" s="24">
        <f t="shared" si="2"/>
        <v>10.911689638640608</v>
      </c>
      <c r="N6" s="24"/>
      <c r="O6" s="24">
        <f aca="true" t="shared" si="6" ref="O6:O69">ROUND(L6/3,0)</f>
        <v>0</v>
      </c>
      <c r="P6" s="88">
        <f aca="true" t="shared" si="7" ref="P6:P69">D6</f>
        <v>0.012240089000270838</v>
      </c>
      <c r="Q6" s="175">
        <f>(I6-I5)/(P6-P5)</f>
        <v>36.751295417525235</v>
      </c>
    </row>
    <row r="7" spans="1:17" ht="12.75">
      <c r="A7" s="193"/>
      <c r="B7" s="39">
        <f t="shared" si="3"/>
        <v>0.0010810344827586207</v>
      </c>
      <c r="C7" s="86">
        <f t="shared" si="4"/>
        <v>191387.5598086125</v>
      </c>
      <c r="D7" s="59">
        <f aca="true" t="shared" si="8" ref="D7:D34">((2/3)*POWER(B7,1.5)-(2/3)*POWER((Vb-Veo),1.5))/(s*SQRT(2*press*(Vb-Veo)/beta))</f>
        <v>0.024569632522448946</v>
      </c>
      <c r="E7" s="43">
        <f t="shared" si="5"/>
        <v>19.565662546030733</v>
      </c>
      <c r="F7" s="41">
        <f t="shared" si="0"/>
        <v>24.353647601398574</v>
      </c>
      <c r="G7" s="42">
        <f>G6-ATAN((g*COS(G6*PI()/180)*(D7-D6))/I6)*180/PI()</f>
        <v>88.91172409357102</v>
      </c>
      <c r="H7" s="43">
        <f aca="true" t="shared" si="9" ref="H7:H33">Mo+ro*(Vb-B7)</f>
        <v>0.5189655172413794</v>
      </c>
      <c r="I7" s="44">
        <f aca="true" t="shared" si="10" ref="I7:I34">I6+((($F7-J6)/(Mo+ro*(Vb-$B7))-g*SIN(G7*PI()/180)))*($D7-$D6)</f>
        <v>3.488414440157745</v>
      </c>
      <c r="J7" s="65">
        <f t="shared" si="1"/>
        <v>0.015141051650436716</v>
      </c>
      <c r="K7" s="95">
        <f aca="true" t="shared" si="11" ref="K7:K17">K6+I7*(D7-D6)*COS(G7*PI()/180)</f>
        <v>0.001494493642728665</v>
      </c>
      <c r="L7" s="96">
        <f aca="true" t="shared" si="12" ref="L7:L17">L6+I7*(D7-D6)*SIN(G7*PI()/180)</f>
        <v>0.0800966255145644</v>
      </c>
      <c r="M7" s="24">
        <f t="shared" si="2"/>
        <v>12.558291984567882</v>
      </c>
      <c r="N7" s="24"/>
      <c r="O7" s="24">
        <f t="shared" si="6"/>
        <v>0</v>
      </c>
      <c r="P7" s="88">
        <f t="shared" si="7"/>
        <v>0.024569632522448946</v>
      </c>
      <c r="Q7" s="175">
        <f aca="true" t="shared" si="13" ref="Q7:Q34">(I7-I6)/(P7-P6)</f>
        <v>37.09703767318001</v>
      </c>
    </row>
    <row r="8" spans="1:17" ht="12.75">
      <c r="A8" s="193"/>
      <c r="B8" s="39">
        <f t="shared" si="3"/>
        <v>0.001096551724137931</v>
      </c>
      <c r="C8" s="86">
        <f t="shared" si="4"/>
        <v>187264.15094339632</v>
      </c>
      <c r="D8" s="59">
        <f t="shared" si="8"/>
        <v>0.036987986194301783</v>
      </c>
      <c r="E8" s="43">
        <f t="shared" si="5"/>
        <v>19.35374564959026</v>
      </c>
      <c r="F8" s="41">
        <f t="shared" si="0"/>
        <v>23.828952858854283</v>
      </c>
      <c r="G8" s="42">
        <f aca="true" t="shared" si="14" ref="G8:G33">G7-ATAN((g*COS(G7*PI()/180)*(D8-D7))/I7)*180/PI()</f>
        <v>88.87372110133877</v>
      </c>
      <c r="H8" s="43">
        <f t="shared" si="9"/>
        <v>0.5034482758620691</v>
      </c>
      <c r="I8" s="44">
        <f t="shared" si="10"/>
        <v>3.954019528280817</v>
      </c>
      <c r="J8" s="65">
        <f t="shared" si="1"/>
        <v>0.01945259341760211</v>
      </c>
      <c r="K8" s="95">
        <f t="shared" si="11"/>
        <v>0.0024596511203041627</v>
      </c>
      <c r="L8" s="96">
        <f t="shared" si="12"/>
        <v>0.12918955195367987</v>
      </c>
      <c r="M8" s="24">
        <f t="shared" si="2"/>
        <v>14.234470301810942</v>
      </c>
      <c r="N8" s="24"/>
      <c r="O8" s="24">
        <f t="shared" si="6"/>
        <v>0</v>
      </c>
      <c r="P8" s="88">
        <f t="shared" si="7"/>
        <v>0.036987986194301783</v>
      </c>
      <c r="Q8" s="175">
        <f t="shared" si="13"/>
        <v>37.493302286792016</v>
      </c>
    </row>
    <row r="9" spans="1:17" ht="12.75">
      <c r="A9" s="193"/>
      <c r="B9" s="39">
        <f t="shared" si="3"/>
        <v>0.0011120689655172412</v>
      </c>
      <c r="C9" s="86">
        <f t="shared" si="4"/>
        <v>183255.81395348848</v>
      </c>
      <c r="D9" s="59">
        <f>((2/3)*POWER(B9,1.5)-(2/3)*POWER((Vb-Veo),1.5))/(s*SQRT(2*press*(Vb-Veo)/beta))</f>
        <v>0.04949451937132517</v>
      </c>
      <c r="E9" s="43">
        <f>SQRT(2*C9/beta)</f>
        <v>19.145494464556002</v>
      </c>
      <c r="F9" s="41">
        <f t="shared" si="0"/>
        <v>23.31890076028799</v>
      </c>
      <c r="G9" s="42">
        <f t="shared" si="14"/>
        <v>88.8387761000268</v>
      </c>
      <c r="H9" s="43">
        <f t="shared" si="9"/>
        <v>0.4879310344827589</v>
      </c>
      <c r="I9" s="44">
        <f t="shared" si="10"/>
        <v>4.428561594020146</v>
      </c>
      <c r="J9" s="65">
        <f t="shared" si="1"/>
        <v>0.024401991335491174</v>
      </c>
      <c r="K9" s="95">
        <f t="shared" si="11"/>
        <v>0.003582091366018783</v>
      </c>
      <c r="L9" s="96">
        <f t="shared" si="12"/>
        <v>0.18456412971694755</v>
      </c>
      <c r="M9" s="24">
        <f t="shared" si="2"/>
        <v>15.942821738472526</v>
      </c>
      <c r="N9" s="24"/>
      <c r="O9" s="24">
        <f t="shared" si="6"/>
        <v>0</v>
      </c>
      <c r="P9" s="88">
        <f t="shared" si="7"/>
        <v>0.04949451937132517</v>
      </c>
      <c r="Q9" s="175">
        <f t="shared" si="13"/>
        <v>37.94353391323048</v>
      </c>
    </row>
    <row r="10" spans="1:17" ht="12.75">
      <c r="A10" s="193"/>
      <c r="B10" s="39">
        <f t="shared" si="3"/>
        <v>0.0011275862068965514</v>
      </c>
      <c r="C10" s="86">
        <f t="shared" si="4"/>
        <v>179357.79816513776</v>
      </c>
      <c r="D10" s="59">
        <f t="shared" si="8"/>
        <v>0.06208861465612248</v>
      </c>
      <c r="E10" s="43">
        <f t="shared" si="5"/>
        <v>18.940779059846317</v>
      </c>
      <c r="F10" s="41">
        <f t="shared" si="0"/>
        <v>22.822886792874893</v>
      </c>
      <c r="G10" s="42">
        <f t="shared" si="14"/>
        <v>88.8063824802604</v>
      </c>
      <c r="H10" s="43">
        <f t="shared" si="9"/>
        <v>0.47241379310344866</v>
      </c>
      <c r="I10" s="44">
        <f t="shared" si="10"/>
        <v>4.912825905197794</v>
      </c>
      <c r="J10" s="65">
        <f t="shared" si="1"/>
        <v>0.030030505219340045</v>
      </c>
      <c r="K10" s="95">
        <f t="shared" si="11"/>
        <v>0.004870962470871052</v>
      </c>
      <c r="L10" s="96">
        <f t="shared" si="12"/>
        <v>0.24642330155950748</v>
      </c>
      <c r="M10" s="24">
        <f t="shared" si="2"/>
        <v>17.68617325871206</v>
      </c>
      <c r="N10" s="24"/>
      <c r="O10" s="24">
        <f t="shared" si="6"/>
        <v>0</v>
      </c>
      <c r="P10" s="88">
        <f t="shared" si="7"/>
        <v>0.06208861465612248</v>
      </c>
      <c r="Q10" s="175">
        <f t="shared" si="13"/>
        <v>38.451695038564374</v>
      </c>
    </row>
    <row r="11" spans="1:17" ht="12.75">
      <c r="A11" s="193"/>
      <c r="B11" s="39">
        <f t="shared" si="3"/>
        <v>0.0011431034482758617</v>
      </c>
      <c r="C11" s="86">
        <f t="shared" si="4"/>
        <v>175565.61085972865</v>
      </c>
      <c r="D11" s="59">
        <f t="shared" si="8"/>
        <v>0.07476966744102509</v>
      </c>
      <c r="E11" s="43">
        <f t="shared" si="5"/>
        <v>18.739475542202232</v>
      </c>
      <c r="F11" s="41">
        <f t="shared" si="0"/>
        <v>22.34033926801599</v>
      </c>
      <c r="G11" s="42">
        <f t="shared" si="14"/>
        <v>88.77616023862242</v>
      </c>
      <c r="H11" s="43">
        <f t="shared" si="9"/>
        <v>0.45689655172413834</v>
      </c>
      <c r="I11" s="44">
        <f t="shared" si="10"/>
        <v>5.4076703545387375</v>
      </c>
      <c r="J11" s="65">
        <f t="shared" si="1"/>
        <v>0.036384826563952304</v>
      </c>
      <c r="K11" s="95">
        <f t="shared" si="11"/>
        <v>0.006335614377840705</v>
      </c>
      <c r="L11" s="96">
        <f t="shared" si="12"/>
        <v>0.314982611667205</v>
      </c>
      <c r="M11" s="24">
        <f t="shared" si="2"/>
        <v>19.467613276339456</v>
      </c>
      <c r="N11" s="24"/>
      <c r="O11" s="24">
        <f t="shared" si="6"/>
        <v>0</v>
      </c>
      <c r="P11" s="88">
        <f t="shared" si="7"/>
        <v>0.07476966744102509</v>
      </c>
      <c r="Q11" s="175">
        <f t="shared" si="13"/>
        <v>39.02234757117953</v>
      </c>
    </row>
    <row r="12" spans="1:17" ht="12.75">
      <c r="A12" s="193"/>
      <c r="B12" s="39">
        <f t="shared" si="3"/>
        <v>0.001158620689655172</v>
      </c>
      <c r="C12" s="86">
        <f t="shared" si="4"/>
        <v>171875.00000000017</v>
      </c>
      <c r="D12" s="59">
        <f t="shared" si="8"/>
        <v>0.08753708547250462</v>
      </c>
      <c r="E12" s="43">
        <f t="shared" si="5"/>
        <v>18.541465690098544</v>
      </c>
      <c r="F12" s="41">
        <f t="shared" si="0"/>
        <v>21.870717123287243</v>
      </c>
      <c r="G12" s="42">
        <f t="shared" si="14"/>
        <v>88.74781674538714</v>
      </c>
      <c r="H12" s="43">
        <f t="shared" si="9"/>
        <v>0.44137931034482814</v>
      </c>
      <c r="I12" s="44">
        <f t="shared" si="10"/>
        <v>5.914035752031424</v>
      </c>
      <c r="J12" s="65">
        <f t="shared" si="1"/>
        <v>0.04351788509055089</v>
      </c>
      <c r="K12" s="95">
        <f t="shared" si="11"/>
        <v>0.007985666681366103</v>
      </c>
      <c r="L12" s="96">
        <f t="shared" si="12"/>
        <v>0.3904715469327452</v>
      </c>
      <c r="M12" s="24">
        <f t="shared" si="2"/>
        <v>21.290528707313126</v>
      </c>
      <c r="N12" s="24"/>
      <c r="O12" s="24">
        <f t="shared" si="6"/>
        <v>0</v>
      </c>
      <c r="P12" s="88">
        <f t="shared" si="7"/>
        <v>0.08753708547250462</v>
      </c>
      <c r="Q12" s="175">
        <f t="shared" si="13"/>
        <v>39.660751785849314</v>
      </c>
    </row>
    <row r="13" spans="1:17" ht="12.75">
      <c r="A13" s="193"/>
      <c r="B13" s="39">
        <f t="shared" si="3"/>
        <v>0.0011741379310344822</v>
      </c>
      <c r="C13" s="86">
        <f t="shared" si="4"/>
        <v>168281.9383259914</v>
      </c>
      <c r="D13" s="59">
        <f t="shared" si="8"/>
        <v>0.10039028843608688</v>
      </c>
      <c r="E13" s="43">
        <f t="shared" si="5"/>
        <v>18.346636614174095</v>
      </c>
      <c r="F13" s="41">
        <f t="shared" si="0"/>
        <v>21.413507898683488</v>
      </c>
      <c r="G13" s="42">
        <f t="shared" si="14"/>
        <v>88.72112175830547</v>
      </c>
      <c r="H13" s="43">
        <f t="shared" si="9"/>
        <v>0.4258620689655179</v>
      </c>
      <c r="I13" s="44">
        <f t="shared" si="10"/>
        <v>6.4329579478574415</v>
      </c>
      <c r="J13" s="65">
        <f t="shared" si="1"/>
        <v>0.05148981301489298</v>
      </c>
      <c r="K13" s="95">
        <f t="shared" si="11"/>
        <v>0.009831075457953139</v>
      </c>
      <c r="L13" s="96">
        <f t="shared" si="12"/>
        <v>0.47313506488880264</v>
      </c>
      <c r="M13" s="24">
        <f t="shared" si="2"/>
        <v>23.15864861228679</v>
      </c>
      <c r="N13" s="24"/>
      <c r="O13" s="24">
        <f t="shared" si="6"/>
        <v>0</v>
      </c>
      <c r="P13" s="88">
        <f t="shared" si="7"/>
        <v>0.10039028843608688</v>
      </c>
      <c r="Q13" s="175">
        <f t="shared" si="13"/>
        <v>40.37298697424372</v>
      </c>
    </row>
    <row r="14" spans="1:17" ht="12.75">
      <c r="A14" s="193"/>
      <c r="B14" s="39">
        <f>B13+($B$34-$B$5)/29</f>
        <v>0.0011896551724137924</v>
      </c>
      <c r="C14" s="86">
        <f t="shared" si="4"/>
        <v>164782.6086956524</v>
      </c>
      <c r="D14" s="59">
        <f t="shared" si="8"/>
        <v>0.11332870756053537</v>
      </c>
      <c r="E14" s="43">
        <f t="shared" si="5"/>
        <v>18.15488044192651</v>
      </c>
      <c r="F14" s="41">
        <f t="shared" si="0"/>
        <v>20.968225871243302</v>
      </c>
      <c r="G14" s="42">
        <f t="shared" si="14"/>
        <v>88.69589086549433</v>
      </c>
      <c r="H14" s="43">
        <f t="shared" si="9"/>
        <v>0.4103448275862076</v>
      </c>
      <c r="I14" s="44">
        <f t="shared" si="10"/>
        <v>6.965582196269763</v>
      </c>
      <c r="J14" s="65">
        <f t="shared" si="1"/>
        <v>0.060369104356306276</v>
      </c>
      <c r="K14" s="95">
        <f t="shared" si="11"/>
        <v>0.011882201941202458</v>
      </c>
      <c r="L14" s="96">
        <f t="shared" si="12"/>
        <v>0.5632353429390305</v>
      </c>
      <c r="M14" s="24">
        <f t="shared" si="2"/>
        <v>25.076095906571148</v>
      </c>
      <c r="N14" s="24"/>
      <c r="O14" s="24">
        <f t="shared" si="6"/>
        <v>0</v>
      </c>
      <c r="P14" s="88">
        <f t="shared" si="7"/>
        <v>0.11332870756053537</v>
      </c>
      <c r="Q14" s="175">
        <f t="shared" si="13"/>
        <v>41.1660994507337</v>
      </c>
    </row>
    <row r="15" spans="1:17" ht="12.75">
      <c r="A15" s="193"/>
      <c r="B15" s="39">
        <f t="shared" si="3"/>
        <v>0.0012051724137931027</v>
      </c>
      <c r="C15" s="86">
        <f t="shared" si="4"/>
        <v>161373.39055794012</v>
      </c>
      <c r="D15" s="59">
        <f t="shared" si="8"/>
        <v>0.1263517852401573</v>
      </c>
      <c r="E15" s="43">
        <f t="shared" si="5"/>
        <v>17.966094024634458</v>
      </c>
      <c r="F15" s="41">
        <f t="shared" si="0"/>
        <v>20.534410333780116</v>
      </c>
      <c r="G15" s="42">
        <f t="shared" si="14"/>
        <v>88.67197414493155</v>
      </c>
      <c r="H15" s="43">
        <f t="shared" si="9"/>
        <v>0.3948275862068974</v>
      </c>
      <c r="I15" s="44">
        <f t="shared" si="10"/>
        <v>7.513180282239078</v>
      </c>
      <c r="J15" s="65">
        <f t="shared" si="1"/>
        <v>0.07023401725261016</v>
      </c>
      <c r="K15" s="95">
        <f t="shared" si="11"/>
        <v>0.014149885501422745</v>
      </c>
      <c r="L15" s="96">
        <f t="shared" si="12"/>
        <v>0.6610537915337731</v>
      </c>
      <c r="M15" s="24">
        <f t="shared" si="2"/>
        <v>27.04744901606068</v>
      </c>
      <c r="N15" s="24"/>
      <c r="O15" s="24">
        <f t="shared" si="6"/>
        <v>0</v>
      </c>
      <c r="P15" s="88">
        <f t="shared" si="7"/>
        <v>0.1263517852401573</v>
      </c>
      <c r="Q15" s="175">
        <f t="shared" si="13"/>
        <v>42.048285316317944</v>
      </c>
    </row>
    <row r="16" spans="1:17" ht="12.75">
      <c r="A16" s="193"/>
      <c r="B16" s="39">
        <f t="shared" si="3"/>
        <v>0.001220689655172413</v>
      </c>
      <c r="C16" s="86">
        <f t="shared" si="4"/>
        <v>158050.84745762736</v>
      </c>
      <c r="D16" s="59">
        <f t="shared" si="8"/>
        <v>0.13945897467419058</v>
      </c>
      <c r="E16" s="43">
        <f t="shared" si="5"/>
        <v>17.78017866466475</v>
      </c>
      <c r="F16" s="41">
        <f t="shared" si="0"/>
        <v>20.11162400489651</v>
      </c>
      <c r="G16" s="42">
        <f t="shared" si="14"/>
        <v>88.64924817678255</v>
      </c>
      <c r="H16" s="43">
        <f t="shared" si="9"/>
        <v>0.3793103448275871</v>
      </c>
      <c r="I16" s="44">
        <f t="shared" si="10"/>
        <v>8.077171080144318</v>
      </c>
      <c r="J16" s="65">
        <f t="shared" si="1"/>
        <v>0.08117428147589849</v>
      </c>
      <c r="K16" s="95">
        <f t="shared" si="11"/>
        <v>0.016645523319261998</v>
      </c>
      <c r="L16" s="96">
        <f t="shared" si="12"/>
        <v>0.7668933841957695</v>
      </c>
      <c r="M16" s="24">
        <f t="shared" si="2"/>
        <v>29.077815888519545</v>
      </c>
      <c r="N16" s="24"/>
      <c r="O16" s="24">
        <f t="shared" si="6"/>
        <v>0</v>
      </c>
      <c r="P16" s="88">
        <f t="shared" si="7"/>
        <v>0.13945897467419058</v>
      </c>
      <c r="Q16" s="175">
        <f t="shared" si="13"/>
        <v>43.0291177787374</v>
      </c>
    </row>
    <row r="17" spans="1:17" ht="12.75">
      <c r="A17" s="193"/>
      <c r="B17" s="39">
        <f t="shared" si="3"/>
        <v>0.0012362068965517232</v>
      </c>
      <c r="C17" s="86">
        <f t="shared" si="4"/>
        <v>154811.7154811718</v>
      </c>
      <c r="D17" s="59">
        <f t="shared" si="8"/>
        <v>0.15264973952229915</v>
      </c>
      <c r="E17" s="43">
        <f t="shared" si="5"/>
        <v>17.597039861495197</v>
      </c>
      <c r="F17" s="41">
        <f t="shared" si="0"/>
        <v>19.699451558746375</v>
      </c>
      <c r="G17" s="42">
        <f t="shared" si="14"/>
        <v>88.62761028143274</v>
      </c>
      <c r="H17" s="43">
        <f t="shared" si="9"/>
        <v>0.36379310344827687</v>
      </c>
      <c r="I17" s="44">
        <f t="shared" si="10"/>
        <v>8.659145410945673</v>
      </c>
      <c r="J17" s="65">
        <f t="shared" si="1"/>
        <v>0.09329319256849027</v>
      </c>
      <c r="K17" s="95">
        <f t="shared" si="11"/>
        <v>0.019381159288663977</v>
      </c>
      <c r="L17" s="96">
        <f t="shared" si="12"/>
        <v>0.8810813705704933</v>
      </c>
      <c r="M17" s="24">
        <f t="shared" si="2"/>
        <v>31.17292347940442</v>
      </c>
      <c r="N17" s="24"/>
      <c r="O17" s="24">
        <f t="shared" si="6"/>
        <v>0</v>
      </c>
      <c r="P17" s="88">
        <f t="shared" si="7"/>
        <v>0.15264973952229915</v>
      </c>
      <c r="Q17" s="175">
        <f t="shared" si="13"/>
        <v>44.11983213276706</v>
      </c>
    </row>
    <row r="18" spans="1:17" ht="12.75">
      <c r="A18" s="193"/>
      <c r="B18" s="39">
        <f t="shared" si="3"/>
        <v>0.0012517241379310334</v>
      </c>
      <c r="C18" s="86">
        <f t="shared" si="4"/>
        <v>151652.89256198372</v>
      </c>
      <c r="D18" s="59">
        <f t="shared" si="8"/>
        <v>0.16592355357523475</v>
      </c>
      <c r="E18" s="43">
        <f t="shared" si="5"/>
        <v>17.41658707493929</v>
      </c>
      <c r="F18" s="41">
        <f t="shared" si="0"/>
        <v>19.297498264153685</v>
      </c>
      <c r="G18" s="42">
        <f t="shared" si="14"/>
        <v>88.60697427701055</v>
      </c>
      <c r="H18" s="43">
        <f t="shared" si="9"/>
        <v>0.34827586206896666</v>
      </c>
      <c r="I18" s="44">
        <f t="shared" si="10"/>
        <v>9.260896330867428</v>
      </c>
      <c r="J18" s="65">
        <f t="shared" si="1"/>
        <v>0.10671020028778681</v>
      </c>
      <c r="K18" s="95">
        <f aca="true" t="shared" si="15" ref="K18:K34">K17+I18*(D18-D17)*COS(G18*PI()/180)</f>
        <v>0.022369585028585687</v>
      </c>
      <c r="L18" s="96">
        <f aca="true" t="shared" si="16" ref="L18:L34">L17+I18*(D18-D17)*SIN(G18*PI()/180)</f>
        <v>1.0039724560139809</v>
      </c>
      <c r="M18" s="24">
        <f t="shared" si="2"/>
        <v>33.33922679112274</v>
      </c>
      <c r="N18" s="24"/>
      <c r="O18" s="24">
        <f t="shared" si="6"/>
        <v>0</v>
      </c>
      <c r="P18" s="88">
        <f t="shared" si="7"/>
        <v>0.16592355357523475</v>
      </c>
      <c r="Q18" s="175">
        <f t="shared" si="13"/>
        <v>45.33368612231496</v>
      </c>
    </row>
    <row r="19" spans="1:17" ht="12.75">
      <c r="A19" s="193"/>
      <c r="B19" s="39">
        <f t="shared" si="3"/>
        <v>0.0012672413793103437</v>
      </c>
      <c r="C19" s="86">
        <f t="shared" si="4"/>
        <v>148571.42857142884</v>
      </c>
      <c r="D19" s="59">
        <f t="shared" si="8"/>
        <v>0.17927990043985215</v>
      </c>
      <c r="E19" s="43">
        <f t="shared" si="5"/>
        <v>17.238733504197654</v>
      </c>
      <c r="F19" s="41">
        <f t="shared" si="0"/>
        <v>18.90538872371429</v>
      </c>
      <c r="G19" s="42">
        <f t="shared" si="14"/>
        <v>88.58726730020132</v>
      </c>
      <c r="H19" s="43">
        <f t="shared" si="9"/>
        <v>0.33275862068965634</v>
      </c>
      <c r="I19" s="44">
        <f t="shared" si="10"/>
        <v>9.884456349459997</v>
      </c>
      <c r="J19" s="65">
        <f t="shared" si="1"/>
        <v>0.12156413539026185</v>
      </c>
      <c r="K19" s="95">
        <f t="shared" si="15"/>
        <v>0.025624456440260495</v>
      </c>
      <c r="L19" s="96">
        <f t="shared" si="16"/>
        <v>1.1359525541353996</v>
      </c>
      <c r="M19" s="24">
        <f t="shared" si="2"/>
        <v>35.58404285805599</v>
      </c>
      <c r="N19" s="24"/>
      <c r="O19" s="24">
        <f t="shared" si="6"/>
        <v>0</v>
      </c>
      <c r="P19" s="88">
        <f t="shared" si="7"/>
        <v>0.17927990043985215</v>
      </c>
      <c r="Q19" s="175">
        <f t="shared" si="13"/>
        <v>46.68641994050452</v>
      </c>
    </row>
    <row r="20" spans="1:17" ht="12.75">
      <c r="A20" s="193"/>
      <c r="B20" s="39">
        <f t="shared" si="3"/>
        <v>0.001282758620689654</v>
      </c>
      <c r="C20" s="86">
        <f t="shared" si="4"/>
        <v>145564.51612903253</v>
      </c>
      <c r="D20" s="59">
        <f t="shared" si="8"/>
        <v>0.19271827323765311</v>
      </c>
      <c r="E20" s="43">
        <f t="shared" si="5"/>
        <v>17.063395881486013</v>
      </c>
      <c r="F20" s="41">
        <f t="shared" si="0"/>
        <v>18.52276570441455</v>
      </c>
      <c r="G20" s="42">
        <f t="shared" si="14"/>
        <v>88.56842738776922</v>
      </c>
      <c r="H20" s="43">
        <f t="shared" si="9"/>
        <v>0.3172413793103461</v>
      </c>
      <c r="I20" s="44">
        <f t="shared" si="10"/>
        <v>10.53214358076446</v>
      </c>
      <c r="J20" s="65">
        <f t="shared" si="1"/>
        <v>0.13801726973558698</v>
      </c>
      <c r="K20" s="95">
        <f t="shared" si="15"/>
        <v>0.029160430062595877</v>
      </c>
      <c r="L20" s="96">
        <f t="shared" si="16"/>
        <v>1.2774432493259227</v>
      </c>
      <c r="M20" s="24">
        <f t="shared" si="2"/>
        <v>37.91571689075206</v>
      </c>
      <c r="N20" s="24"/>
      <c r="O20" s="24">
        <f t="shared" si="6"/>
        <v>0</v>
      </c>
      <c r="P20" s="88">
        <f t="shared" si="7"/>
        <v>0.19271827323765311</v>
      </c>
      <c r="Q20" s="175">
        <f t="shared" si="13"/>
        <v>48.19684950327092</v>
      </c>
    </row>
    <row r="21" spans="1:17" ht="12.75">
      <c r="A21" s="193"/>
      <c r="B21" s="39">
        <f t="shared" si="3"/>
        <v>0.0012982758620689642</v>
      </c>
      <c r="C21" s="86">
        <f t="shared" si="4"/>
        <v>142629.48207171346</v>
      </c>
      <c r="D21" s="59">
        <f t="shared" si="8"/>
        <v>0.20623817431614966</v>
      </c>
      <c r="E21" s="43">
        <f t="shared" si="5"/>
        <v>16.890494279101294</v>
      </c>
      <c r="F21" s="41">
        <f t="shared" si="0"/>
        <v>18.14928905211003</v>
      </c>
      <c r="G21" s="42">
        <f t="shared" si="14"/>
        <v>88.55040161346191</v>
      </c>
      <c r="H21" s="43">
        <f t="shared" si="9"/>
        <v>0.30172413793103586</v>
      </c>
      <c r="I21" s="44">
        <f t="shared" si="10"/>
        <v>11.206619542715611</v>
      </c>
      <c r="J21" s="65">
        <f t="shared" si="1"/>
        <v>0.15626047717001676</v>
      </c>
      <c r="K21" s="95">
        <f t="shared" si="15"/>
        <v>0.03299332463305655</v>
      </c>
      <c r="L21" s="96">
        <f t="shared" si="16"/>
        <v>1.428907147757692</v>
      </c>
      <c r="M21" s="24">
        <f t="shared" si="2"/>
        <v>40.3438303537762</v>
      </c>
      <c r="N21" s="24"/>
      <c r="O21" s="24">
        <f t="shared" si="6"/>
        <v>0</v>
      </c>
      <c r="P21" s="88">
        <f t="shared" si="7"/>
        <v>0.20623817431614966</v>
      </c>
      <c r="Q21" s="175">
        <f t="shared" si="13"/>
        <v>49.88764030410752</v>
      </c>
    </row>
    <row r="22" spans="1:17" ht="12.75">
      <c r="A22" s="193"/>
      <c r="B22" s="39">
        <f t="shared" si="3"/>
        <v>0.0013137931034482744</v>
      </c>
      <c r="C22" s="86">
        <f t="shared" si="4"/>
        <v>139763.77952755935</v>
      </c>
      <c r="D22" s="59">
        <f t="shared" si="8"/>
        <v>0.2198391149723225</v>
      </c>
      <c r="E22" s="43">
        <f t="shared" si="5"/>
        <v>16.719951928888108</v>
      </c>
      <c r="F22" s="41">
        <f t="shared" si="0"/>
        <v>17.78463468293081</v>
      </c>
      <c r="G22" s="42">
        <f t="shared" si="14"/>
        <v>88.53314463824124</v>
      </c>
      <c r="H22" s="43">
        <f t="shared" si="9"/>
        <v>0.2862068965517256</v>
      </c>
      <c r="I22" s="44">
        <f t="shared" si="10"/>
        <v>11.910962336034569</v>
      </c>
      <c r="J22" s="65">
        <f t="shared" si="1"/>
        <v>0.176519867396244</v>
      </c>
      <c r="K22" s="95">
        <f t="shared" si="15"/>
        <v>0.037140314883335065</v>
      </c>
      <c r="L22" s="96">
        <f t="shared" si="16"/>
        <v>1.5908543522547494</v>
      </c>
      <c r="M22" s="24">
        <f t="shared" si="2"/>
        <v>42.87946440972445</v>
      </c>
      <c r="N22" s="24"/>
      <c r="O22" s="24">
        <f t="shared" si="6"/>
        <v>1</v>
      </c>
      <c r="P22" s="88">
        <f t="shared" si="7"/>
        <v>0.2198391149723225</v>
      </c>
      <c r="Q22" s="175">
        <f t="shared" si="13"/>
        <v>51.786329425626064</v>
      </c>
    </row>
    <row r="23" spans="1:17" ht="12.75">
      <c r="A23" s="193"/>
      <c r="B23" s="39">
        <f t="shared" si="3"/>
        <v>0.0013293103448275847</v>
      </c>
      <c r="C23" s="86">
        <f t="shared" si="4"/>
        <v>136964.9805447474</v>
      </c>
      <c r="D23" s="59">
        <f t="shared" si="8"/>
        <v>0.2335206151875598</v>
      </c>
      <c r="E23" s="43">
        <f t="shared" si="5"/>
        <v>16.551695053158657</v>
      </c>
      <c r="F23" s="41">
        <f t="shared" si="0"/>
        <v>17.42849364532776</v>
      </c>
      <c r="G23" s="42">
        <f t="shared" si="14"/>
        <v>88.51661757399746</v>
      </c>
      <c r="H23" s="43">
        <f t="shared" si="9"/>
        <v>0.2706896551724154</v>
      </c>
      <c r="I23" s="44">
        <f t="shared" si="10"/>
        <v>12.648760410083518</v>
      </c>
      <c r="J23" s="65">
        <f t="shared" si="1"/>
        <v>0.19906541907729636</v>
      </c>
      <c r="K23" s="95">
        <f t="shared" si="15"/>
        <v>0.04162016688782226</v>
      </c>
      <c r="L23" s="96">
        <f t="shared" si="16"/>
        <v>1.763850375811548</v>
      </c>
      <c r="M23" s="24">
        <f t="shared" si="2"/>
        <v>45.53553747630067</v>
      </c>
      <c r="N23" s="24"/>
      <c r="O23" s="24">
        <f t="shared" si="6"/>
        <v>1</v>
      </c>
      <c r="P23" s="88">
        <f t="shared" si="7"/>
        <v>0.2335206151875598</v>
      </c>
      <c r="Q23" s="175">
        <f t="shared" si="13"/>
        <v>53.92669388896792</v>
      </c>
    </row>
    <row r="24" spans="1:17" ht="12.75">
      <c r="A24" s="193"/>
      <c r="B24" s="39">
        <f t="shared" si="3"/>
        <v>0.001344827586206895</v>
      </c>
      <c r="C24" s="86">
        <f t="shared" si="4"/>
        <v>134230.76923076957</v>
      </c>
      <c r="D24" s="59">
        <f t="shared" si="8"/>
        <v>0.2472822033734498</v>
      </c>
      <c r="E24" s="43">
        <f t="shared" si="5"/>
        <v>16.38565270620065</v>
      </c>
      <c r="F24" s="41">
        <f t="shared" si="0"/>
        <v>17.080571247054003</v>
      </c>
      <c r="G24" s="42">
        <f t="shared" si="14"/>
        <v>88.50078708978849</v>
      </c>
      <c r="H24" s="43">
        <f t="shared" si="9"/>
        <v>0.2551724137931051</v>
      </c>
      <c r="I24" s="44">
        <f t="shared" si="10"/>
        <v>13.424234308344664</v>
      </c>
      <c r="J24" s="65">
        <f t="shared" si="1"/>
        <v>0.22422236932863435</v>
      </c>
      <c r="K24" s="95">
        <f t="shared" si="15"/>
        <v>0.04645352754946817</v>
      </c>
      <c r="L24" s="96">
        <f t="shared" si="16"/>
        <v>1.9485259211212618</v>
      </c>
      <c r="M24" s="24">
        <f t="shared" si="2"/>
        <v>48.32724351004079</v>
      </c>
      <c r="N24" s="24"/>
      <c r="O24" s="24">
        <f t="shared" si="6"/>
        <v>1</v>
      </c>
      <c r="P24" s="88">
        <f t="shared" si="7"/>
        <v>0.2472822033734498</v>
      </c>
      <c r="Q24" s="175">
        <f t="shared" si="13"/>
        <v>56.35061068432868</v>
      </c>
    </row>
    <row r="25" spans="1:17" ht="12.75">
      <c r="A25" s="193"/>
      <c r="B25" s="39">
        <f t="shared" si="3"/>
        <v>0.0013603448275862052</v>
      </c>
      <c r="C25" s="86">
        <f t="shared" si="4"/>
        <v>131558.93536121707</v>
      </c>
      <c r="D25" s="59">
        <f t="shared" si="8"/>
        <v>0.26112341612788004</v>
      </c>
      <c r="E25" s="43">
        <f t="shared" si="5"/>
        <v>16.221756625581754</v>
      </c>
      <c r="F25" s="41">
        <f t="shared" si="0"/>
        <v>16.740586241896768</v>
      </c>
      <c r="G25" s="42">
        <f t="shared" si="14"/>
        <v>88.48562470995616</v>
      </c>
      <c r="H25" s="43">
        <f t="shared" si="9"/>
        <v>0.23965517241379486</v>
      </c>
      <c r="I25" s="44">
        <f t="shared" si="10"/>
        <v>14.242397088619132</v>
      </c>
      <c r="J25" s="65">
        <f t="shared" si="1"/>
        <v>0.2523864702970607</v>
      </c>
      <c r="K25" s="95">
        <f t="shared" si="15"/>
        <v>0.05166328554485917</v>
      </c>
      <c r="L25" s="96">
        <f t="shared" si="16"/>
        <v>2.145589116222753</v>
      </c>
      <c r="M25" s="24">
        <f t="shared" si="2"/>
        <v>51.272629519028875</v>
      </c>
      <c r="N25" s="24"/>
      <c r="O25" s="24">
        <f t="shared" si="6"/>
        <v>1</v>
      </c>
      <c r="P25" s="88">
        <f t="shared" si="7"/>
        <v>0.26112341612788004</v>
      </c>
      <c r="Q25" s="175">
        <f t="shared" si="13"/>
        <v>59.11062815016657</v>
      </c>
    </row>
    <row r="26" spans="1:17" ht="12.75">
      <c r="A26" s="193"/>
      <c r="B26" s="39">
        <f t="shared" si="3"/>
        <v>0.0013758620689655154</v>
      </c>
      <c r="C26" s="86">
        <f t="shared" si="4"/>
        <v>128947.36842105299</v>
      </c>
      <c r="D26" s="59">
        <f t="shared" si="8"/>
        <v>0.27504379800088946</v>
      </c>
      <c r="E26" s="43">
        <f t="shared" si="5"/>
        <v>16.05994109252569</v>
      </c>
      <c r="F26" s="41">
        <f t="shared" si="0"/>
        <v>16.408270071442324</v>
      </c>
      <c r="G26" s="42">
        <f t="shared" si="14"/>
        <v>88.47110626824721</v>
      </c>
      <c r="H26" s="43">
        <f t="shared" si="9"/>
        <v>0.22413793103448462</v>
      </c>
      <c r="I26" s="44">
        <f t="shared" si="10"/>
        <v>15.109269220520508</v>
      </c>
      <c r="J26" s="65">
        <f t="shared" si="1"/>
        <v>0.28404477777060144</v>
      </c>
      <c r="K26" s="95">
        <f t="shared" si="15"/>
        <v>0.057275028055598566</v>
      </c>
      <c r="L26" s="96">
        <f t="shared" si="16"/>
        <v>2.3558410366388376</v>
      </c>
      <c r="M26" s="24">
        <f t="shared" si="2"/>
        <v>54.39336919387383</v>
      </c>
      <c r="N26" s="24"/>
      <c r="O26" s="24">
        <f t="shared" si="6"/>
        <v>1</v>
      </c>
      <c r="P26" s="88">
        <f t="shared" si="7"/>
        <v>0.27504379800088946</v>
      </c>
      <c r="Q26" s="175">
        <f t="shared" si="13"/>
        <v>62.2735884553696</v>
      </c>
    </row>
    <row r="27" spans="1:17" ht="12.75">
      <c r="A27" s="193"/>
      <c r="B27" s="39">
        <f t="shared" si="3"/>
        <v>0.0013913793103448257</v>
      </c>
      <c r="C27" s="86">
        <f t="shared" si="4"/>
        <v>126394.05204461003</v>
      </c>
      <c r="D27" s="59">
        <f t="shared" si="8"/>
        <v>0.28904290126980875</v>
      </c>
      <c r="E27" s="43">
        <f t="shared" si="5"/>
        <v>15.900142800695397</v>
      </c>
      <c r="F27" s="41">
        <f t="shared" si="0"/>
        <v>16.08336615757794</v>
      </c>
      <c r="G27" s="42">
        <f t="shared" si="14"/>
        <v>88.45721149334155</v>
      </c>
      <c r="H27" s="43">
        <f>Mo+ro*(Vb-B27)</f>
        <v>0.20862068965517436</v>
      </c>
      <c r="I27" s="44">
        <f t="shared" si="10"/>
        <v>16.03217186909473</v>
      </c>
      <c r="J27" s="65">
        <f t="shared" si="1"/>
        <v>0.3198045289374429</v>
      </c>
      <c r="K27" s="95">
        <f t="shared" si="15"/>
        <v>0.06331762821161076</v>
      </c>
      <c r="L27" s="96">
        <f t="shared" si="16"/>
        <v>2.580195707584591</v>
      </c>
      <c r="M27" s="24">
        <f t="shared" si="2"/>
        <v>57.71581872874103</v>
      </c>
      <c r="N27" s="24"/>
      <c r="O27" s="24">
        <f t="shared" si="6"/>
        <v>1</v>
      </c>
      <c r="P27" s="88">
        <f t="shared" si="7"/>
        <v>0.28904290126980875</v>
      </c>
      <c r="Q27" s="175">
        <f t="shared" si="13"/>
        <v>65.92584045174112</v>
      </c>
    </row>
    <row r="28" spans="1:17" ht="12.75">
      <c r="A28" s="193"/>
      <c r="B28" s="39">
        <f t="shared" si="3"/>
        <v>0.001406896551724136</v>
      </c>
      <c r="C28" s="86">
        <f t="shared" si="4"/>
        <v>123897.05882352978</v>
      </c>
      <c r="D28" s="59">
        <f t="shared" si="8"/>
        <v>0.3031202857231818</v>
      </c>
      <c r="E28" s="43">
        <f t="shared" si="5"/>
        <v>15.742300732773366</v>
      </c>
      <c r="F28" s="41">
        <f t="shared" si="0"/>
        <v>15.765629241813508</v>
      </c>
      <c r="G28" s="42">
        <f t="shared" si="14"/>
        <v>88.44392371044539</v>
      </c>
      <c r="H28" s="43">
        <f t="shared" si="9"/>
        <v>0.19310344827586412</v>
      </c>
      <c r="I28" s="44">
        <f t="shared" si="10"/>
        <v>17.0201357206014</v>
      </c>
      <c r="J28" s="65">
        <f t="shared" si="1"/>
        <v>0.3604341460916518</v>
      </c>
      <c r="K28" s="95">
        <f t="shared" si="15"/>
        <v>0.06982401463488819</v>
      </c>
      <c r="L28" s="96">
        <f t="shared" si="16"/>
        <v>2.819706343790021</v>
      </c>
      <c r="M28" s="24">
        <f t="shared" si="2"/>
        <v>61.27248859416504</v>
      </c>
      <c r="N28" s="24"/>
      <c r="O28" s="24">
        <f t="shared" si="6"/>
        <v>1</v>
      </c>
      <c r="P28" s="88">
        <f t="shared" si="7"/>
        <v>0.3031202857231818</v>
      </c>
      <c r="Q28" s="175">
        <f t="shared" si="13"/>
        <v>70.18092421777597</v>
      </c>
    </row>
    <row r="29" spans="1:17" ht="12.75">
      <c r="A29" s="193"/>
      <c r="B29" s="39">
        <f t="shared" si="3"/>
        <v>0.0014224137931034462</v>
      </c>
      <c r="C29" s="86">
        <f t="shared" si="4"/>
        <v>121454.54545454582</v>
      </c>
      <c r="D29" s="59">
        <f t="shared" si="8"/>
        <v>0.3172755184530712</v>
      </c>
      <c r="E29" s="43">
        <f t="shared" si="5"/>
        <v>15.58635604427875</v>
      </c>
      <c r="F29" s="41">
        <f t="shared" si="0"/>
        <v>15.454824767847573</v>
      </c>
      <c r="G29" s="42">
        <f t="shared" si="14"/>
        <v>88.43122965208184</v>
      </c>
      <c r="H29" s="43">
        <f t="shared" si="9"/>
        <v>0.17758620689655386</v>
      </c>
      <c r="I29" s="44">
        <f t="shared" si="10"/>
        <v>18.084484887327992</v>
      </c>
      <c r="J29" s="65">
        <f t="shared" si="1"/>
        <v>0.40692294202990714</v>
      </c>
      <c r="K29" s="95">
        <f t="shared" si="15"/>
        <v>0.07683220083241711</v>
      </c>
      <c r="L29" s="96">
        <f t="shared" si="16"/>
        <v>3.0756004873789147</v>
      </c>
      <c r="M29" s="24">
        <f t="shared" si="2"/>
        <v>65.10414559438077</v>
      </c>
      <c r="N29" s="24"/>
      <c r="O29" s="24">
        <f t="shared" si="6"/>
        <v>1</v>
      </c>
      <c r="P29" s="88">
        <f t="shared" si="7"/>
        <v>0.3172755184530712</v>
      </c>
      <c r="Q29" s="175">
        <f t="shared" si="13"/>
        <v>75.19121635345279</v>
      </c>
    </row>
    <row r="30" spans="1:17" ht="12.75">
      <c r="A30" s="193"/>
      <c r="B30" s="39">
        <f t="shared" si="3"/>
        <v>0.0014379310344827564</v>
      </c>
      <c r="C30" s="86">
        <f t="shared" si="4"/>
        <v>119064.74820143922</v>
      </c>
      <c r="D30" s="59">
        <f t="shared" si="8"/>
        <v>0.33150817365530827</v>
      </c>
      <c r="E30" s="43">
        <f t="shared" si="5"/>
        <v>15.432251954105805</v>
      </c>
      <c r="F30" s="41">
        <f t="shared" si="0"/>
        <v>15.150728304111118</v>
      </c>
      <c r="G30" s="42">
        <f t="shared" si="14"/>
        <v>88.4191193801964</v>
      </c>
      <c r="H30" s="43">
        <f t="shared" si="9"/>
        <v>0.16206896551724362</v>
      </c>
      <c r="I30" s="44">
        <f t="shared" si="10"/>
        <v>19.239694714060768</v>
      </c>
      <c r="J30" s="65">
        <f t="shared" si="1"/>
        <v>0.4605706330648127</v>
      </c>
      <c r="K30" s="95">
        <f t="shared" si="15"/>
        <v>0.08438669590362523</v>
      </c>
      <c r="L30" s="96">
        <f t="shared" si="16"/>
        <v>3.349328201631133</v>
      </c>
      <c r="M30" s="24">
        <f t="shared" si="2"/>
        <v>69.26290097061877</v>
      </c>
      <c r="N30" s="24"/>
      <c r="O30" s="24">
        <f t="shared" si="6"/>
        <v>1</v>
      </c>
      <c r="P30" s="88">
        <f t="shared" si="7"/>
        <v>0.33150817365530827</v>
      </c>
      <c r="Q30" s="175">
        <f t="shared" si="13"/>
        <v>81.16614997819968</v>
      </c>
    </row>
    <row r="31" spans="1:17" ht="12.75">
      <c r="A31" s="193"/>
      <c r="B31" s="39">
        <f t="shared" si="3"/>
        <v>0.0014534482758620667</v>
      </c>
      <c r="C31" s="86">
        <f t="shared" si="4"/>
        <v>116725.97864768721</v>
      </c>
      <c r="D31" s="59">
        <f t="shared" si="8"/>
        <v>0.345817832437303</v>
      </c>
      <c r="E31" s="43">
        <f t="shared" si="5"/>
        <v>15.279933641309107</v>
      </c>
      <c r="F31" s="41">
        <f t="shared" si="0"/>
        <v>14.853125003301416</v>
      </c>
      <c r="G31" s="42">
        <f t="shared" si="14"/>
        <v>88.40758633291198</v>
      </c>
      <c r="H31" s="43">
        <f t="shared" si="9"/>
        <v>0.14655172413793335</v>
      </c>
      <c r="I31" s="44">
        <f t="shared" si="10"/>
        <v>20.504694402869937</v>
      </c>
      <c r="J31" s="65">
        <f t="shared" si="1"/>
        <v>0.523126224518278</v>
      </c>
      <c r="K31" s="95">
        <f t="shared" si="15"/>
        <v>0.09254049356688697</v>
      </c>
      <c r="L31" s="96">
        <f t="shared" si="16"/>
        <v>3.642630065986248</v>
      </c>
      <c r="M31" s="24">
        <f t="shared" si="2"/>
        <v>73.81689985033178</v>
      </c>
      <c r="N31" s="24"/>
      <c r="O31" s="24">
        <f t="shared" si="6"/>
        <v>1</v>
      </c>
      <c r="P31" s="88">
        <f t="shared" si="7"/>
        <v>0.345817832437303</v>
      </c>
      <c r="Q31" s="175">
        <f t="shared" si="13"/>
        <v>88.40180664551316</v>
      </c>
    </row>
    <row r="32" spans="1:17" ht="12.75">
      <c r="A32" s="193"/>
      <c r="B32" s="39">
        <f t="shared" si="3"/>
        <v>0.001468965517241377</v>
      </c>
      <c r="C32" s="86">
        <f t="shared" si="4"/>
        <v>114436.61971831025</v>
      </c>
      <c r="D32" s="59">
        <f t="shared" si="8"/>
        <v>0.36020408263307374</v>
      </c>
      <c r="E32" s="43">
        <f t="shared" si="5"/>
        <v>15.129348147698073</v>
      </c>
      <c r="F32" s="41">
        <f t="shared" si="0"/>
        <v>14.5618090961708</v>
      </c>
      <c r="G32" s="42">
        <f t="shared" si="14"/>
        <v>88.39662752553022</v>
      </c>
      <c r="H32" s="43">
        <f t="shared" si="9"/>
        <v>0.13103448275862312</v>
      </c>
      <c r="I32" s="44">
        <f t="shared" si="10"/>
        <v>21.904924787417492</v>
      </c>
      <c r="J32" s="65">
        <f t="shared" si="1"/>
        <v>0.5970124974906449</v>
      </c>
      <c r="K32" s="95">
        <f t="shared" si="15"/>
        <v>0.10135797353299666</v>
      </c>
      <c r="L32" s="96">
        <f t="shared" si="16"/>
        <v>3.957636411697998</v>
      </c>
      <c r="M32" s="24">
        <f t="shared" si="2"/>
        <v>78.85772923470297</v>
      </c>
      <c r="N32" s="24"/>
      <c r="O32" s="24">
        <f t="shared" si="6"/>
        <v>1</v>
      </c>
      <c r="P32" s="88">
        <f t="shared" si="7"/>
        <v>0.36020408263307374</v>
      </c>
      <c r="Q32" s="175">
        <f t="shared" si="13"/>
        <v>97.33115756315678</v>
      </c>
    </row>
    <row r="33" spans="1:17" ht="12.75">
      <c r="A33" s="193"/>
      <c r="B33" s="39">
        <f t="shared" si="3"/>
        <v>0.0014844827586206872</v>
      </c>
      <c r="C33" s="86">
        <f t="shared" si="4"/>
        <v>112195.12195121992</v>
      </c>
      <c r="D33" s="59">
        <f t="shared" si="8"/>
        <v>0.37466651862511074</v>
      </c>
      <c r="E33" s="43">
        <f t="shared" si="5"/>
        <v>14.980444285837148</v>
      </c>
      <c r="F33" s="41">
        <f t="shared" si="0"/>
        <v>14.276583417063817</v>
      </c>
      <c r="G33" s="42">
        <f t="shared" si="14"/>
        <v>88.38624396198935</v>
      </c>
      <c r="H33" s="43">
        <f t="shared" si="9"/>
        <v>0.11551724137931285</v>
      </c>
      <c r="I33" s="44">
        <f t="shared" si="10"/>
        <v>23.47574863441831</v>
      </c>
      <c r="J33" s="65">
        <f t="shared" si="1"/>
        <v>0.6857073287570953</v>
      </c>
      <c r="K33" s="95">
        <f t="shared" si="15"/>
        <v>0.11091931275949823</v>
      </c>
      <c r="L33" s="96">
        <f t="shared" si="16"/>
        <v>4.29701826552395</v>
      </c>
      <c r="M33" s="24">
        <f t="shared" si="2"/>
        <v>84.51269508390591</v>
      </c>
      <c r="N33" s="24"/>
      <c r="O33" s="24">
        <f t="shared" si="6"/>
        <v>1</v>
      </c>
      <c r="P33" s="88">
        <f t="shared" si="7"/>
        <v>0.37466651862511074</v>
      </c>
      <c r="Q33" s="175">
        <f t="shared" si="13"/>
        <v>108.6140569863687</v>
      </c>
    </row>
    <row r="34" spans="1:17" s="26" customFormat="1" ht="13.5" thickBot="1">
      <c r="A34" s="194"/>
      <c r="B34" s="46">
        <f>Vb</f>
        <v>0.0015</v>
      </c>
      <c r="C34" s="87">
        <f>((press+pa)*(Vb-Veo)/B34)-pa</f>
        <v>110000.00000000003</v>
      </c>
      <c r="D34" s="60">
        <f t="shared" si="8"/>
        <v>0.389204741172797</v>
      </c>
      <c r="E34" s="50">
        <f t="shared" si="5"/>
        <v>14.83317255207883</v>
      </c>
      <c r="F34" s="48">
        <f t="shared" si="0"/>
        <v>13.997258958903823</v>
      </c>
      <c r="G34" s="49">
        <f aca="true" t="shared" si="17" ref="G34:G54">G33-ATAN((g*COS(G33*PI()/180)*(D34-D33))/I33)*180/PI()</f>
        <v>88.37644136103275</v>
      </c>
      <c r="H34" s="50">
        <f>Mo+ro*(Vb-B34)</f>
        <v>0.1</v>
      </c>
      <c r="I34" s="44">
        <f t="shared" si="10"/>
        <v>25.268448926573694</v>
      </c>
      <c r="J34" s="66">
        <f t="shared" si="1"/>
        <v>0.7944326011537124</v>
      </c>
      <c r="K34" s="97">
        <f t="shared" si="15"/>
        <v>0.1213275485417417</v>
      </c>
      <c r="L34" s="98">
        <f t="shared" si="16"/>
        <v>4.664229123390743</v>
      </c>
      <c r="M34" s="24">
        <f t="shared" si="2"/>
        <v>90.9664161356653</v>
      </c>
      <c r="N34" s="24"/>
      <c r="O34" s="24">
        <f t="shared" si="6"/>
        <v>2</v>
      </c>
      <c r="P34" s="88">
        <f t="shared" si="7"/>
        <v>0.389204741172797</v>
      </c>
      <c r="Q34" s="175">
        <f t="shared" si="13"/>
        <v>123.30945452755422</v>
      </c>
    </row>
    <row r="35" spans="1:16" ht="12.75">
      <c r="A35" s="195" t="s">
        <v>89</v>
      </c>
      <c r="B35" s="39">
        <f>Vb</f>
        <v>0.0015</v>
      </c>
      <c r="C35" s="40">
        <f>((press+pa)*(Vb-Veo)/B35)-pa</f>
        <v>110000.00000000003</v>
      </c>
      <c r="D35" s="59">
        <f>(((2/3)*POWER(B35,1.5)-(2/3)*POWER((Vb),1.5))/(s*SQRT(2*press*(Vb-Veo)/roa)))+D34</f>
        <v>0.389204741172797</v>
      </c>
      <c r="E35" s="45">
        <f>SQRT(2*C35/roa)</f>
        <v>469.04157598234303</v>
      </c>
      <c r="F35" s="41">
        <f>roa*s*E35*E35</f>
        <v>13.995795255750009</v>
      </c>
      <c r="G35" s="42">
        <f t="shared" si="17"/>
        <v>88.37644136103275</v>
      </c>
      <c r="H35" s="43">
        <f>Mo</f>
        <v>0.1</v>
      </c>
      <c r="I35" s="36">
        <f>I34+(F35/Mo)*(D35-D34)</f>
        <v>25.268448926573694</v>
      </c>
      <c r="J35" s="65">
        <f t="shared" si="1"/>
        <v>0.7944326011537124</v>
      </c>
      <c r="K35" s="95">
        <f aca="true" t="shared" si="18" ref="K35:K55">K34+I35*(D35-D34)*COS(G35*PI()/180)</f>
        <v>0.1213275485417417</v>
      </c>
      <c r="L35" s="96">
        <f aca="true" t="shared" si="19" ref="L35:L55">L34+I35*(D35-D34)*SIN(G35*PI()/180)</f>
        <v>4.664229123390743</v>
      </c>
      <c r="M35" s="24">
        <f t="shared" si="2"/>
        <v>90.9664161356653</v>
      </c>
      <c r="N35" s="24"/>
      <c r="O35" s="24">
        <f t="shared" si="6"/>
        <v>2</v>
      </c>
      <c r="P35" s="88">
        <f t="shared" si="7"/>
        <v>0.389204741172797</v>
      </c>
    </row>
    <row r="36" spans="1:17" ht="12.75">
      <c r="A36" s="196"/>
      <c r="B36" s="39">
        <f aca="true" t="shared" si="20" ref="B36:B53">B35+($B$54-$B$35)/19</f>
        <v>0.001586842105263158</v>
      </c>
      <c r="C36" s="40">
        <f aca="true" t="shared" si="21" ref="C36:C53">((press+pa)*(Vb-Veo)/B36)-pa</f>
        <v>98507.46268656719</v>
      </c>
      <c r="D36" s="59">
        <f>D35+((B36-B35)/(s*((E35+E36)/2)))</f>
        <v>0.3921953509834328</v>
      </c>
      <c r="E36" s="45">
        <f aca="true" t="shared" si="22" ref="E36:E54">SQRT(2*C36/roa)</f>
        <v>443.86363375831365</v>
      </c>
      <c r="F36" s="41">
        <f aca="true" t="shared" si="23" ref="F36:F54">roa*s*E36*E36</f>
        <v>12.533547990223889</v>
      </c>
      <c r="G36" s="42">
        <f t="shared" si="17"/>
        <v>88.37455658376815</v>
      </c>
      <c r="H36" s="43">
        <f>Mo</f>
        <v>0.1</v>
      </c>
      <c r="I36" s="36">
        <f>I35+(((F36-J35)/Mo-g*SIN(G36*PI()/180)))*(D36-D35)</f>
        <v>25.590193985895635</v>
      </c>
      <c r="J36" s="65">
        <f t="shared" si="1"/>
        <v>0.8147925435048132</v>
      </c>
      <c r="K36" s="95">
        <f t="shared" si="18"/>
        <v>0.12349837096405296</v>
      </c>
      <c r="L36" s="96">
        <f t="shared" si="19"/>
        <v>4.740728614116617</v>
      </c>
      <c r="M36" s="24">
        <f t="shared" si="2"/>
        <v>92.12469834922429</v>
      </c>
      <c r="N36" s="24"/>
      <c r="O36" s="24">
        <f t="shared" si="6"/>
        <v>2</v>
      </c>
      <c r="P36" s="88">
        <f t="shared" si="7"/>
        <v>0.3921953509834328</v>
      </c>
      <c r="Q36" s="175">
        <f aca="true" t="shared" si="24" ref="Q36:Q70">(I36-I35)/(D36-D35)</f>
        <v>107.58510126519748</v>
      </c>
    </row>
    <row r="37" spans="1:17" ht="12.75">
      <c r="A37" s="196"/>
      <c r="B37" s="39">
        <f t="shared" si="20"/>
        <v>0.001673684210526316</v>
      </c>
      <c r="C37" s="40">
        <f t="shared" si="21"/>
        <v>88207.54716981133</v>
      </c>
      <c r="D37" s="59">
        <f>D36+((B37-B36)/(s*((E36+E37)/2)))</f>
        <v>0.39535567210556377</v>
      </c>
      <c r="E37" s="45">
        <f t="shared" si="22"/>
        <v>420.01796906754197</v>
      </c>
      <c r="F37" s="41">
        <f t="shared" si="23"/>
        <v>11.223043365459908</v>
      </c>
      <c r="G37" s="42">
        <f t="shared" si="17"/>
        <v>88.37258760858502</v>
      </c>
      <c r="H37" s="43">
        <f aca="true" t="shared" si="25" ref="H37:H52">Mo</f>
        <v>0.1</v>
      </c>
      <c r="I37" s="36">
        <f aca="true" t="shared" si="26" ref="I37:I54">I36+(((F37-J36)/Mo-g*SIN(G37*PI()/180)))*(D37-D36)</f>
        <v>25.888137890068442</v>
      </c>
      <c r="J37" s="65">
        <f aca="true" t="shared" si="27" ref="J37:J102">0.5*roa*sb*cx*I37*I37</f>
        <v>0.833876079990903</v>
      </c>
      <c r="K37" s="95">
        <f t="shared" si="18"/>
        <v>0.12582190273624494</v>
      </c>
      <c r="L37" s="96">
        <f t="shared" si="19"/>
        <v>4.822510442429598</v>
      </c>
      <c r="M37" s="24">
        <f t="shared" si="2"/>
        <v>93.1972964042464</v>
      </c>
      <c r="N37" s="24"/>
      <c r="O37" s="24">
        <f t="shared" si="6"/>
        <v>2</v>
      </c>
      <c r="P37" s="88">
        <f t="shared" si="7"/>
        <v>0.39535567210556377</v>
      </c>
      <c r="Q37" s="175">
        <f t="shared" si="24"/>
        <v>94.27646516247225</v>
      </c>
    </row>
    <row r="38" spans="1:17" ht="12.75">
      <c r="A38" s="196"/>
      <c r="B38" s="39">
        <f t="shared" si="20"/>
        <v>0.0017605263157894739</v>
      </c>
      <c r="C38" s="40">
        <f t="shared" si="21"/>
        <v>78923.7668161435</v>
      </c>
      <c r="D38" s="59">
        <f aca="true" t="shared" si="28" ref="D38:D54">D37+((B38-B37)/(s*((E37+E38)/2)))</f>
        <v>0.39869603944797777</v>
      </c>
      <c r="E38" s="45">
        <f t="shared" si="22"/>
        <v>397.3003066098578</v>
      </c>
      <c r="F38" s="41">
        <f t="shared" si="23"/>
        <v>10.04182619246637</v>
      </c>
      <c r="G38" s="42">
        <f t="shared" si="17"/>
        <v>88.37052791961142</v>
      </c>
      <c r="H38" s="43">
        <f t="shared" si="25"/>
        <v>0.1</v>
      </c>
      <c r="I38" s="36">
        <f t="shared" si="26"/>
        <v>26.162961496021172</v>
      </c>
      <c r="J38" s="65">
        <f t="shared" si="27"/>
        <v>0.85167459750639</v>
      </c>
      <c r="K38" s="95">
        <f t="shared" si="18"/>
        <v>0.1283070199457224</v>
      </c>
      <c r="L38" s="96">
        <f t="shared" si="19"/>
        <v>4.90986900427434</v>
      </c>
      <c r="M38" s="24">
        <f t="shared" si="2"/>
        <v>94.18666138567622</v>
      </c>
      <c r="N38" s="24"/>
      <c r="O38" s="24">
        <f t="shared" si="6"/>
        <v>2</v>
      </c>
      <c r="P38" s="88">
        <f t="shared" si="7"/>
        <v>0.39869603944797777</v>
      </c>
      <c r="Q38" s="175">
        <f t="shared" si="24"/>
        <v>82.27346808932741</v>
      </c>
    </row>
    <row r="39" spans="1:17" ht="12.75">
      <c r="A39" s="196"/>
      <c r="B39" s="39">
        <f t="shared" si="20"/>
        <v>0.0018473684210526318</v>
      </c>
      <c r="C39" s="40">
        <f t="shared" si="21"/>
        <v>70512.82051282053</v>
      </c>
      <c r="D39" s="59">
        <f t="shared" si="28"/>
        <v>0.40222867759692643</v>
      </c>
      <c r="E39" s="45">
        <f t="shared" si="22"/>
        <v>375.5338080994054</v>
      </c>
      <c r="F39" s="41">
        <f t="shared" si="23"/>
        <v>8.971663625480772</v>
      </c>
      <c r="G39" s="42">
        <f t="shared" si="17"/>
        <v>88.36836982918673</v>
      </c>
      <c r="H39" s="43">
        <f t="shared" si="25"/>
        <v>0.1</v>
      </c>
      <c r="I39" s="36">
        <f t="shared" si="26"/>
        <v>26.415170196865297</v>
      </c>
      <c r="J39" s="65">
        <f t="shared" si="27"/>
        <v>0.8681738817597298</v>
      </c>
      <c r="K39" s="95">
        <f t="shared" si="18"/>
        <v>0.13096402855796418</v>
      </c>
      <c r="L39" s="96">
        <f t="shared" si="19"/>
        <v>5.003146407425394</v>
      </c>
      <c r="M39" s="24">
        <f t="shared" si="2"/>
        <v>95.09461270871508</v>
      </c>
      <c r="N39" s="24"/>
      <c r="O39" s="24">
        <f t="shared" si="6"/>
        <v>2</v>
      </c>
      <c r="P39" s="88">
        <f t="shared" si="7"/>
        <v>0.40222867759692643</v>
      </c>
      <c r="Q39" s="175">
        <f t="shared" si="24"/>
        <v>71.39386775834495</v>
      </c>
    </row>
    <row r="40" spans="1:17" ht="12.75">
      <c r="A40" s="196"/>
      <c r="B40" s="39">
        <f t="shared" si="20"/>
        <v>0.0019342105263157898</v>
      </c>
      <c r="C40" s="40">
        <f t="shared" si="21"/>
        <v>62857.14285714287</v>
      </c>
      <c r="D40" s="59">
        <f t="shared" si="28"/>
        <v>0.40596810858201476</v>
      </c>
      <c r="E40" s="45">
        <f t="shared" si="22"/>
        <v>354.5621041711674</v>
      </c>
      <c r="F40" s="41">
        <f t="shared" si="23"/>
        <v>7.997597289000004</v>
      </c>
      <c r="G40" s="42">
        <f t="shared" si="17"/>
        <v>88.36610422445581</v>
      </c>
      <c r="H40" s="43">
        <f t="shared" si="25"/>
        <v>0.1</v>
      </c>
      <c r="I40" s="36">
        <f t="shared" si="26"/>
        <v>26.645101161687965</v>
      </c>
      <c r="J40" s="65">
        <f t="shared" si="27"/>
        <v>0.883353708625048</v>
      </c>
      <c r="K40" s="95">
        <f t="shared" si="18"/>
        <v>0.13380499268190152</v>
      </c>
      <c r="L40" s="96">
        <f t="shared" si="19"/>
        <v>5.102743413875493</v>
      </c>
      <c r="M40" s="24">
        <f t="shared" si="2"/>
        <v>95.92236418207668</v>
      </c>
      <c r="N40" s="24"/>
      <c r="O40" s="24">
        <f>ROUND(L40/3,0)</f>
        <v>2</v>
      </c>
      <c r="P40" s="88">
        <f t="shared" si="7"/>
        <v>0.40596810858201476</v>
      </c>
      <c r="Q40" s="175">
        <f t="shared" si="24"/>
        <v>61.48822260380241</v>
      </c>
    </row>
    <row r="41" spans="1:17" ht="12.75">
      <c r="A41" s="196"/>
      <c r="B41" s="39">
        <f t="shared" si="20"/>
        <v>0.0020210526315789477</v>
      </c>
      <c r="C41" s="40">
        <f t="shared" si="21"/>
        <v>55859.375</v>
      </c>
      <c r="D41" s="59">
        <f t="shared" si="28"/>
        <v>0.4099316986950561</v>
      </c>
      <c r="E41" s="45">
        <f t="shared" si="22"/>
        <v>334.2435489280234</v>
      </c>
      <c r="F41" s="41">
        <f t="shared" si="23"/>
        <v>7.107239778310547</v>
      </c>
      <c r="G41" s="42">
        <f t="shared" si="17"/>
        <v>88.36372022662331</v>
      </c>
      <c r="H41" s="43">
        <f t="shared" si="25"/>
        <v>0.1</v>
      </c>
      <c r="I41" s="36">
        <f t="shared" si="26"/>
        <v>26.852923530651346</v>
      </c>
      <c r="J41" s="65">
        <f t="shared" si="27"/>
        <v>0.8971871402464618</v>
      </c>
      <c r="K41" s="95">
        <f t="shared" si="18"/>
        <v>0.13684417116181083</v>
      </c>
      <c r="L41" s="96">
        <f t="shared" si="19"/>
        <v>5.2091339959950815</v>
      </c>
      <c r="M41" s="24">
        <f t="shared" si="2"/>
        <v>96.67052471034485</v>
      </c>
      <c r="N41" s="24"/>
      <c r="O41" s="24">
        <f t="shared" si="6"/>
        <v>2</v>
      </c>
      <c r="P41" s="88">
        <f t="shared" si="7"/>
        <v>0.4099316986950561</v>
      </c>
      <c r="Q41" s="175">
        <f t="shared" si="24"/>
        <v>52.43286087519177</v>
      </c>
    </row>
    <row r="42" spans="1:17" ht="12.75">
      <c r="A42" s="196"/>
      <c r="B42" s="39">
        <f t="shared" si="20"/>
        <v>0.0021078947368421055</v>
      </c>
      <c r="C42" s="40">
        <f t="shared" si="21"/>
        <v>49438.20224719102</v>
      </c>
      <c r="D42" s="59">
        <f t="shared" si="28"/>
        <v>0.414140402988317</v>
      </c>
      <c r="E42" s="45">
        <f t="shared" si="22"/>
        <v>314.4461869611111</v>
      </c>
      <c r="F42" s="41">
        <f t="shared" si="23"/>
        <v>6.2902450587640475</v>
      </c>
      <c r="G42" s="42">
        <f t="shared" si="17"/>
        <v>88.36120472633631</v>
      </c>
      <c r="H42" s="43">
        <f t="shared" si="25"/>
        <v>0.1</v>
      </c>
      <c r="I42" s="36">
        <f t="shared" si="26"/>
        <v>27.038630889056762</v>
      </c>
      <c r="J42" s="65">
        <f t="shared" si="27"/>
        <v>0.9096394441874852</v>
      </c>
      <c r="K42" s="95">
        <f t="shared" si="18"/>
        <v>0.14009860886859235</v>
      </c>
      <c r="L42" s="96">
        <f t="shared" si="19"/>
        <v>5.322885052407415</v>
      </c>
      <c r="M42" s="24">
        <f t="shared" si="2"/>
        <v>97.33907120060435</v>
      </c>
      <c r="N42" s="24"/>
      <c r="O42" s="24">
        <f t="shared" si="6"/>
        <v>2</v>
      </c>
      <c r="P42" s="88">
        <f t="shared" si="7"/>
        <v>0.414140402988317</v>
      </c>
      <c r="Q42" s="175">
        <f t="shared" si="24"/>
        <v>44.12459167130732</v>
      </c>
    </row>
    <row r="43" spans="1:17" ht="12.75">
      <c r="A43" s="196"/>
      <c r="B43" s="39">
        <f t="shared" si="20"/>
        <v>0.002194736842105263</v>
      </c>
      <c r="C43" s="40">
        <f t="shared" si="21"/>
        <v>43525.17985611514</v>
      </c>
      <c r="D43" s="59">
        <f t="shared" si="28"/>
        <v>0.41861979889388606</v>
      </c>
      <c r="E43" s="45">
        <f t="shared" si="22"/>
        <v>295.04297943220115</v>
      </c>
      <c r="F43" s="41">
        <f t="shared" si="23"/>
        <v>5.537904597598926</v>
      </c>
      <c r="G43" s="42">
        <f t="shared" si="17"/>
        <v>88.35854173812429</v>
      </c>
      <c r="H43" s="43">
        <f t="shared" si="25"/>
        <v>0.1</v>
      </c>
      <c r="I43" s="36">
        <f t="shared" si="26"/>
        <v>27.202024366974065</v>
      </c>
      <c r="J43" s="65">
        <f t="shared" si="27"/>
        <v>0.9206664990239762</v>
      </c>
      <c r="K43" s="95">
        <f t="shared" si="18"/>
        <v>0.14358895482729975</v>
      </c>
      <c r="L43" s="96">
        <f t="shared" si="19"/>
        <v>5.444683688359109</v>
      </c>
      <c r="M43" s="24">
        <f t="shared" si="2"/>
        <v>97.92728772110664</v>
      </c>
      <c r="N43" s="24"/>
      <c r="O43" s="24">
        <f t="shared" si="6"/>
        <v>2</v>
      </c>
      <c r="P43" s="88">
        <f t="shared" si="7"/>
        <v>0.41861979889388606</v>
      </c>
      <c r="Q43" s="175">
        <f t="shared" si="24"/>
        <v>36.4766770702635</v>
      </c>
    </row>
    <row r="44" spans="1:17" ht="12.75">
      <c r="A44" s="196"/>
      <c r="B44" s="39">
        <f t="shared" si="20"/>
        <v>0.002281578947368421</v>
      </c>
      <c r="C44" s="40">
        <f t="shared" si="21"/>
        <v>38062.28373702426</v>
      </c>
      <c r="D44" s="59">
        <f t="shared" si="28"/>
        <v>0.4234015561163704</v>
      </c>
      <c r="E44" s="45">
        <f t="shared" si="22"/>
        <v>275.9068094013784</v>
      </c>
      <c r="F44" s="41">
        <f t="shared" si="23"/>
        <v>4.842835728633226</v>
      </c>
      <c r="G44" s="42">
        <f t="shared" si="17"/>
        <v>88.35571148200243</v>
      </c>
      <c r="H44" s="43">
        <f t="shared" si="25"/>
        <v>0.1</v>
      </c>
      <c r="I44" s="36">
        <f t="shared" si="26"/>
        <v>27.3426832546056</v>
      </c>
      <c r="J44" s="65">
        <f t="shared" si="27"/>
        <v>0.9302124607009661</v>
      </c>
      <c r="K44" s="95">
        <f t="shared" si="18"/>
        <v>0.14734062310155138</v>
      </c>
      <c r="L44" s="96">
        <f t="shared" si="19"/>
        <v>5.575375924644719</v>
      </c>
      <c r="M44" s="24">
        <f t="shared" si="2"/>
        <v>98.43365971658017</v>
      </c>
      <c r="N44" s="24"/>
      <c r="O44" s="24">
        <f t="shared" si="6"/>
        <v>2</v>
      </c>
      <c r="P44" s="88">
        <f t="shared" si="7"/>
        <v>0.4234015561163704</v>
      </c>
      <c r="Q44" s="175">
        <f t="shared" si="24"/>
        <v>29.4157317251785</v>
      </c>
    </row>
    <row r="45" spans="1:17" ht="12.75">
      <c r="A45" s="196"/>
      <c r="B45" s="39">
        <f t="shared" si="20"/>
        <v>0.0023684210526315787</v>
      </c>
      <c r="C45" s="40">
        <f t="shared" si="21"/>
        <v>33000.00000000003</v>
      </c>
      <c r="D45" s="59">
        <f t="shared" si="28"/>
        <v>0.4285255886802282</v>
      </c>
      <c r="E45" s="45">
        <f t="shared" si="22"/>
        <v>256.9046515733027</v>
      </c>
      <c r="F45" s="41">
        <f t="shared" si="23"/>
        <v>4.198738576725005</v>
      </c>
      <c r="G45" s="42">
        <f t="shared" si="17"/>
        <v>88.35268903867967</v>
      </c>
      <c r="H45" s="43">
        <f t="shared" si="25"/>
        <v>0.1</v>
      </c>
      <c r="I45" s="36">
        <f t="shared" si="26"/>
        <v>27.459917612020813</v>
      </c>
      <c r="J45" s="65">
        <f t="shared" si="27"/>
        <v>0.9382063101949513</v>
      </c>
      <c r="K45" s="95">
        <f t="shared" si="18"/>
        <v>0.15138548997444204</v>
      </c>
      <c r="L45" s="96">
        <f t="shared" si="19"/>
        <v>5.7160232856998885</v>
      </c>
      <c r="M45" s="24">
        <f t="shared" si="2"/>
        <v>98.85570340327493</v>
      </c>
      <c r="N45" s="24"/>
      <c r="O45" s="24">
        <f t="shared" si="6"/>
        <v>2</v>
      </c>
      <c r="P45" s="88">
        <f t="shared" si="7"/>
        <v>0.4285255886802282</v>
      </c>
      <c r="Q45" s="175">
        <f t="shared" si="24"/>
        <v>22.879315452076288</v>
      </c>
    </row>
    <row r="46" spans="1:17" ht="12.75">
      <c r="A46" s="196"/>
      <c r="B46" s="39">
        <f t="shared" si="20"/>
        <v>0.0024552631578947364</v>
      </c>
      <c r="C46" s="40">
        <f t="shared" si="21"/>
        <v>28295.81993569137</v>
      </c>
      <c r="D46" s="59">
        <f t="shared" si="28"/>
        <v>0.43404331893371406</v>
      </c>
      <c r="E46" s="45">
        <f t="shared" si="22"/>
        <v>237.88997429774702</v>
      </c>
      <c r="F46" s="41">
        <f t="shared" si="23"/>
        <v>3.6002045673955054</v>
      </c>
      <c r="G46" s="42">
        <f t="shared" si="17"/>
        <v>88.34944231000918</v>
      </c>
      <c r="H46" s="43">
        <f t="shared" si="25"/>
        <v>0.1</v>
      </c>
      <c r="I46" s="36">
        <f t="shared" si="26"/>
        <v>27.552693020169627</v>
      </c>
      <c r="J46" s="65">
        <f t="shared" si="27"/>
        <v>0.9445566215379917</v>
      </c>
      <c r="K46" s="95">
        <f t="shared" si="18"/>
        <v>0.15576446556295964</v>
      </c>
      <c r="L46" s="96">
        <f t="shared" si="19"/>
        <v>5.867988535146434</v>
      </c>
      <c r="M46" s="24">
        <f t="shared" si="2"/>
        <v>99.18969487261066</v>
      </c>
      <c r="N46" s="24"/>
      <c r="O46" s="24">
        <f t="shared" si="6"/>
        <v>2</v>
      </c>
      <c r="P46" s="88">
        <f t="shared" si="7"/>
        <v>0.43404331893371406</v>
      </c>
      <c r="Q46" s="175">
        <f t="shared" si="24"/>
        <v>16.814052859906077</v>
      </c>
    </row>
    <row r="47" spans="1:17" ht="12.75">
      <c r="A47" s="196"/>
      <c r="B47" s="39">
        <f t="shared" si="20"/>
        <v>0.002542105263157894</v>
      </c>
      <c r="C47" s="40">
        <f t="shared" si="21"/>
        <v>23913.043478260923</v>
      </c>
      <c r="D47" s="59">
        <f t="shared" si="28"/>
        <v>0.4400228469279196</v>
      </c>
      <c r="E47" s="45">
        <f t="shared" si="22"/>
        <v>218.6917624340749</v>
      </c>
      <c r="F47" s="41">
        <f t="shared" si="23"/>
        <v>3.0425641860326165</v>
      </c>
      <c r="G47" s="42">
        <f t="shared" si="17"/>
        <v>88.34592878948679</v>
      </c>
      <c r="H47" s="43">
        <f t="shared" si="25"/>
        <v>0.1</v>
      </c>
      <c r="I47" s="36">
        <f t="shared" si="26"/>
        <v>27.61950924230717</v>
      </c>
      <c r="J47" s="65">
        <f t="shared" si="27"/>
        <v>0.9491433404493262</v>
      </c>
      <c r="K47" s="95">
        <f t="shared" si="18"/>
        <v>0.16053156383433173</v>
      </c>
      <c r="L47" s="96">
        <f t="shared" si="19"/>
        <v>6.033071348414594</v>
      </c>
      <c r="M47" s="24">
        <f t="shared" si="2"/>
        <v>99.43023327230581</v>
      </c>
      <c r="N47" s="24"/>
      <c r="O47" s="24">
        <f t="shared" si="6"/>
        <v>2</v>
      </c>
      <c r="P47" s="88">
        <f t="shared" si="7"/>
        <v>0.4400228469279196</v>
      </c>
      <c r="Q47" s="175">
        <f t="shared" si="24"/>
        <v>11.174163278822597</v>
      </c>
    </row>
    <row r="48" spans="1:17" ht="12.75">
      <c r="A48" s="196"/>
      <c r="B48" s="39">
        <f t="shared" si="20"/>
        <v>0.002628947368421052</v>
      </c>
      <c r="C48" s="40">
        <f t="shared" si="21"/>
        <v>19819.81981981988</v>
      </c>
      <c r="D48" s="59">
        <f t="shared" si="28"/>
        <v>0.4465575915746567</v>
      </c>
      <c r="E48" s="45">
        <f t="shared" si="22"/>
        <v>199.0970608513339</v>
      </c>
      <c r="F48" s="41">
        <f t="shared" si="23"/>
        <v>2.521764910945954</v>
      </c>
      <c r="G48" s="42">
        <f t="shared" si="17"/>
        <v>88.34209016572765</v>
      </c>
      <c r="H48" s="43">
        <f t="shared" si="25"/>
        <v>0.1</v>
      </c>
      <c r="I48" s="36">
        <f t="shared" si="26"/>
        <v>27.65819703697302</v>
      </c>
      <c r="J48" s="65">
        <f t="shared" si="27"/>
        <v>0.9518042118022909</v>
      </c>
      <c r="K48" s="95">
        <f t="shared" si="18"/>
        <v>0.16576070247260555</v>
      </c>
      <c r="L48" s="96">
        <f t="shared" si="19"/>
        <v>6.21373494302172</v>
      </c>
      <c r="M48" s="24">
        <f t="shared" si="2"/>
        <v>99.56950933310289</v>
      </c>
      <c r="N48" s="24"/>
      <c r="O48" s="24">
        <f t="shared" si="6"/>
        <v>2</v>
      </c>
      <c r="P48" s="88">
        <f t="shared" si="7"/>
        <v>0.4465575915746567</v>
      </c>
      <c r="Q48" s="175">
        <f t="shared" si="24"/>
        <v>5.920322331977929</v>
      </c>
    </row>
    <row r="49" spans="1:17" ht="12.75">
      <c r="A49" s="196"/>
      <c r="B49" s="39">
        <f t="shared" si="20"/>
        <v>0.0027157894736842096</v>
      </c>
      <c r="C49" s="40">
        <f t="shared" si="21"/>
        <v>15988.37209302331</v>
      </c>
      <c r="D49" s="59">
        <f t="shared" si="28"/>
        <v>0.4537817698223118</v>
      </c>
      <c r="E49" s="45">
        <f t="shared" si="22"/>
        <v>178.82042440964796</v>
      </c>
      <c r="F49" s="41">
        <f t="shared" si="23"/>
        <v>2.03427256624274</v>
      </c>
      <c r="G49" s="42">
        <f t="shared" si="17"/>
        <v>88.33784266077137</v>
      </c>
      <c r="H49" s="43">
        <f t="shared" si="25"/>
        <v>0.1</v>
      </c>
      <c r="I49" s="36">
        <f t="shared" si="26"/>
        <v>27.665557110963928</v>
      </c>
      <c r="J49" s="65">
        <f t="shared" si="27"/>
        <v>0.9523108450802982</v>
      </c>
      <c r="K49" s="95">
        <f t="shared" si="18"/>
        <v>0.17155787805953804</v>
      </c>
      <c r="L49" s="96">
        <f t="shared" si="19"/>
        <v>6.413511764639539</v>
      </c>
      <c r="M49" s="24">
        <f t="shared" si="2"/>
        <v>99.59600559947015</v>
      </c>
      <c r="N49" s="24"/>
      <c r="O49" s="24">
        <f t="shared" si="6"/>
        <v>2</v>
      </c>
      <c r="P49" s="88">
        <f t="shared" si="7"/>
        <v>0.4537817698223118</v>
      </c>
      <c r="Q49" s="175">
        <f t="shared" si="24"/>
        <v>1.0188112389523507</v>
      </c>
    </row>
    <row r="50" spans="1:17" ht="12.75">
      <c r="A50" s="196"/>
      <c r="B50" s="39">
        <f t="shared" si="20"/>
        <v>0.0028026315789473673</v>
      </c>
      <c r="C50" s="40">
        <f t="shared" si="21"/>
        <v>12394.36619718316</v>
      </c>
      <c r="D50" s="59">
        <f t="shared" si="28"/>
        <v>0.4619007975972148</v>
      </c>
      <c r="E50" s="45">
        <f t="shared" si="22"/>
        <v>157.4443787321933</v>
      </c>
      <c r="F50" s="41">
        <f t="shared" si="23"/>
        <v>1.5769910147324024</v>
      </c>
      <c r="G50" s="42">
        <f t="shared" si="17"/>
        <v>88.33305806968272</v>
      </c>
      <c r="H50" s="43">
        <f t="shared" si="25"/>
        <v>0.1</v>
      </c>
      <c r="I50" s="36">
        <f t="shared" si="26"/>
        <v>27.63666111103768</v>
      </c>
      <c r="J50" s="65">
        <f>0.5*roa*sb*cx*I50*I50</f>
        <v>0.9503225530627292</v>
      </c>
      <c r="K50" s="95">
        <f t="shared" si="18"/>
        <v>0.17808506678238323</v>
      </c>
      <c r="L50" s="96">
        <f t="shared" si="19"/>
        <v>6.637799627316729</v>
      </c>
      <c r="M50" s="24">
        <f t="shared" si="2"/>
        <v>99.49197999973565</v>
      </c>
      <c r="N50" s="24"/>
      <c r="O50" s="24">
        <f t="shared" si="6"/>
        <v>2</v>
      </c>
      <c r="P50" s="88">
        <f t="shared" si="7"/>
        <v>0.4619007975972148</v>
      </c>
      <c r="Q50" s="175">
        <f t="shared" si="24"/>
        <v>-3.559046812916454</v>
      </c>
    </row>
    <row r="51" spans="1:17" ht="12.75">
      <c r="A51" s="196"/>
      <c r="B51" s="39">
        <f t="shared" si="20"/>
        <v>0.002889473684210525</v>
      </c>
      <c r="C51" s="40">
        <f t="shared" si="21"/>
        <v>9016.393442623012</v>
      </c>
      <c r="D51" s="59">
        <f t="shared" si="28"/>
        <v>0.47125923773982875</v>
      </c>
      <c r="E51" s="45">
        <f t="shared" si="22"/>
        <v>134.28621256572106</v>
      </c>
      <c r="F51" s="41">
        <f t="shared" si="23"/>
        <v>1.1471963324385324</v>
      </c>
      <c r="G51" s="42">
        <f t="shared" si="17"/>
        <v>88.32752143203138</v>
      </c>
      <c r="H51" s="43">
        <f t="shared" si="25"/>
        <v>0.1</v>
      </c>
      <c r="I51" s="36">
        <f t="shared" si="26"/>
        <v>27.563318238009433</v>
      </c>
      <c r="J51" s="65">
        <f t="shared" si="27"/>
        <v>0.9452852657388501</v>
      </c>
      <c r="K51" s="95">
        <f t="shared" si="18"/>
        <v>0.18561361468965312</v>
      </c>
      <c r="L51" s="96">
        <f t="shared" si="19"/>
        <v>6.895639403249469</v>
      </c>
      <c r="M51" s="24">
        <f t="shared" si="2"/>
        <v>99.22794565683397</v>
      </c>
      <c r="N51" s="24"/>
      <c r="O51" s="24">
        <f t="shared" si="6"/>
        <v>2</v>
      </c>
      <c r="P51" s="88">
        <f t="shared" si="7"/>
        <v>0.47125923773982875</v>
      </c>
      <c r="Q51" s="175">
        <f t="shared" si="24"/>
        <v>-7.837083094037912</v>
      </c>
    </row>
    <row r="52" spans="1:17" ht="12.75">
      <c r="A52" s="196"/>
      <c r="B52" s="39">
        <f t="shared" si="20"/>
        <v>0.002976315789473683</v>
      </c>
      <c r="C52" s="40">
        <f t="shared" si="21"/>
        <v>5835.543766578325</v>
      </c>
      <c r="D52" s="59">
        <f t="shared" si="28"/>
        <v>0.4825259689843271</v>
      </c>
      <c r="E52" s="45">
        <f t="shared" si="22"/>
        <v>108.03280767043246</v>
      </c>
      <c r="F52" s="41">
        <f t="shared" si="23"/>
        <v>0.7424825069363494</v>
      </c>
      <c r="G52" s="42">
        <f t="shared" si="17"/>
        <v>88.32081588326425</v>
      </c>
      <c r="H52" s="43">
        <f t="shared" si="25"/>
        <v>0.1</v>
      </c>
      <c r="I52" s="36">
        <f t="shared" si="26"/>
        <v>27.42998982593383</v>
      </c>
      <c r="J52" s="65">
        <f t="shared" si="27"/>
        <v>0.9361623756714291</v>
      </c>
      <c r="K52" s="95">
        <f t="shared" si="18"/>
        <v>0.19466962887828707</v>
      </c>
      <c r="L52" s="96">
        <f t="shared" si="19"/>
        <v>7.2045530135341105</v>
      </c>
      <c r="M52" s="24">
        <f t="shared" si="2"/>
        <v>98.7479633733618</v>
      </c>
      <c r="N52" s="24"/>
      <c r="O52" s="24">
        <f t="shared" si="6"/>
        <v>2</v>
      </c>
      <c r="P52" s="88">
        <f t="shared" si="7"/>
        <v>0.4825259689843271</v>
      </c>
      <c r="Q52" s="175">
        <f t="shared" si="24"/>
        <v>-11.833814900014435</v>
      </c>
    </row>
    <row r="53" spans="1:17" ht="12.75">
      <c r="A53" s="196"/>
      <c r="B53" s="39">
        <f t="shared" si="20"/>
        <v>0.0030631578947368406</v>
      </c>
      <c r="C53" s="40">
        <f t="shared" si="21"/>
        <v>2835.0515463918273</v>
      </c>
      <c r="D53" s="59">
        <f t="shared" si="28"/>
        <v>0.4974176952196576</v>
      </c>
      <c r="E53" s="45">
        <f>SQRT(2*C53/roa)</f>
        <v>75.30008693742428</v>
      </c>
      <c r="F53" s="41">
        <f t="shared" si="23"/>
        <v>0.3607163725708859</v>
      </c>
      <c r="G53" s="42">
        <f t="shared" si="17"/>
        <v>88.31187409161244</v>
      </c>
      <c r="H53" s="43">
        <f>Mo</f>
        <v>0.1</v>
      </c>
      <c r="I53" s="36">
        <f t="shared" si="26"/>
        <v>27.198271552207753</v>
      </c>
      <c r="J53" s="65">
        <f t="shared" si="27"/>
        <v>0.9204124846570954</v>
      </c>
      <c r="K53" s="95">
        <f t="shared" si="18"/>
        <v>0.2066014220287148</v>
      </c>
      <c r="L53" s="96">
        <f t="shared" si="19"/>
        <v>7.609406439516523</v>
      </c>
      <c r="M53" s="24">
        <f t="shared" si="2"/>
        <v>97.91377758794792</v>
      </c>
      <c r="N53" s="24"/>
      <c r="O53" s="24">
        <f t="shared" si="6"/>
        <v>3</v>
      </c>
      <c r="P53" s="88">
        <f t="shared" si="7"/>
        <v>0.4974176952196576</v>
      </c>
      <c r="Q53" s="175">
        <f t="shared" si="24"/>
        <v>-15.5602023609813</v>
      </c>
    </row>
    <row r="54" spans="1:17" s="26" customFormat="1" ht="13.5" thickBot="1">
      <c r="A54" s="197"/>
      <c r="B54" s="46">
        <f>((press+pa)*(Vb-Veo)/pa)</f>
        <v>0.0031500000000000005</v>
      </c>
      <c r="C54" s="47">
        <f>((press+pa)*(Vb-Veo)/B54)-pa</f>
        <v>0</v>
      </c>
      <c r="D54" s="60">
        <f t="shared" si="28"/>
        <v>0.5336745361805422</v>
      </c>
      <c r="E54" s="51">
        <f t="shared" si="22"/>
        <v>0</v>
      </c>
      <c r="F54" s="48">
        <f t="shared" si="23"/>
        <v>0</v>
      </c>
      <c r="G54" s="49">
        <f t="shared" si="17"/>
        <v>88.28980117915094</v>
      </c>
      <c r="H54" s="50">
        <f>Mo</f>
        <v>0.1</v>
      </c>
      <c r="I54" s="36">
        <f t="shared" si="26"/>
        <v>26.50903788427901</v>
      </c>
      <c r="J54" s="66">
        <f t="shared" si="27"/>
        <v>0.8743550473252105</v>
      </c>
      <c r="K54" s="97">
        <f t="shared" si="18"/>
        <v>0.2352856659787431</v>
      </c>
      <c r="L54" s="98">
        <f t="shared" si="19"/>
        <v>8.570112286060278</v>
      </c>
      <c r="M54" s="24">
        <f t="shared" si="2"/>
        <v>95.43253638340444</v>
      </c>
      <c r="N54" s="24"/>
      <c r="O54" s="24">
        <f t="shared" si="6"/>
        <v>3</v>
      </c>
      <c r="P54" s="88">
        <f t="shared" si="7"/>
        <v>0.5336745361805422</v>
      </c>
      <c r="Q54" s="175">
        <f t="shared" si="24"/>
        <v>-19.009755115519255</v>
      </c>
    </row>
    <row r="55" spans="1:16" ht="13.5" thickBot="1">
      <c r="A55" s="198" t="s">
        <v>90</v>
      </c>
      <c r="B55" s="198"/>
      <c r="C55" s="199"/>
      <c r="D55" s="59">
        <f>D54</f>
        <v>0.5336745361805422</v>
      </c>
      <c r="E55" s="37"/>
      <c r="G55" s="42">
        <f>IF((I53-I54)&lt;0,-ABS(G54-ATAN((g*COS(G54*PI()/180)*(D55-D54))/I54)*180/PI()),G54-ATAN((g*COS(G54*PI()/180)*(D55-D54))/I54)*180/PI())</f>
        <v>88.28980117915094</v>
      </c>
      <c r="H55" s="43">
        <f>Mo</f>
        <v>0.1</v>
      </c>
      <c r="I55" s="36">
        <f>ABS(I54+(((F55-J54)/Mo-g*SIN(G55*PI()/180)))*(D55-D54))</f>
        <v>26.50903788427901</v>
      </c>
      <c r="J55" s="65">
        <f t="shared" si="27"/>
        <v>0.8743550473252105</v>
      </c>
      <c r="K55" s="95">
        <f t="shared" si="18"/>
        <v>0.2352856659787431</v>
      </c>
      <c r="L55" s="96">
        <f t="shared" si="19"/>
        <v>8.570112286060278</v>
      </c>
      <c r="M55" s="24">
        <f t="shared" si="2"/>
        <v>95.43253638340444</v>
      </c>
      <c r="N55" s="24"/>
      <c r="O55" s="24">
        <f t="shared" si="6"/>
        <v>3</v>
      </c>
      <c r="P55" s="88">
        <f t="shared" si="7"/>
        <v>0.5336745361805422</v>
      </c>
    </row>
    <row r="56" spans="1:17" ht="13.5" thickBot="1">
      <c r="A56" s="198" t="s">
        <v>91</v>
      </c>
      <c r="B56" s="198"/>
      <c r="C56" s="199"/>
      <c r="D56" s="59">
        <f>ROUND(D55+0.01,2)</f>
        <v>0.54</v>
      </c>
      <c r="E56" s="37"/>
      <c r="G56" s="42">
        <f aca="true" t="shared" si="29" ref="G56:G119">IF((I54-I55)&lt;0,-ABS(G55-ATAN((g*COS(G55*PI()/180)*(D56-D55))/I55)*180/PI()),G55-ATAN((g*COS(G55*PI()/180)*(D56-D55))/I55)*180/PI())</f>
        <v>88.28579851151846</v>
      </c>
      <c r="H56" s="43">
        <f>Mo</f>
        <v>0.1</v>
      </c>
      <c r="I56" s="36">
        <f aca="true" t="shared" si="30" ref="I56:I119">ABS(I55+(((F56-J55)/Mo-g*SIN(G56*PI()/180)))*(D56-D55))</f>
        <v>26.391705842139213</v>
      </c>
      <c r="J56" s="65">
        <f t="shared" si="27"/>
        <v>0.8666321849222766</v>
      </c>
      <c r="K56" s="95">
        <f aca="true" t="shared" si="31" ref="K56:K110">K55+I56*(D56-D55)*COS(G56*PI()/180)</f>
        <v>0.24027950203818432</v>
      </c>
      <c r="L56" s="96">
        <f aca="true" t="shared" si="32" ref="L56:L110">L55+I56*(D56-D55)*SIN(G56*PI()/180)</f>
        <v>8.736977356983388</v>
      </c>
      <c r="M56" s="24">
        <f t="shared" si="2"/>
        <v>95.01014103170117</v>
      </c>
      <c r="N56" s="24"/>
      <c r="O56" s="24">
        <f t="shared" si="6"/>
        <v>3</v>
      </c>
      <c r="P56" s="88">
        <f t="shared" si="7"/>
        <v>0.54</v>
      </c>
      <c r="Q56" s="175">
        <f t="shared" si="24"/>
        <v>-18.54916026534998</v>
      </c>
    </row>
    <row r="57" spans="1:17" ht="12.75">
      <c r="A57" s="198" t="s">
        <v>92</v>
      </c>
      <c r="B57" s="198"/>
      <c r="C57" s="199"/>
      <c r="D57" s="59">
        <f>D56+0.05</f>
        <v>0.5900000000000001</v>
      </c>
      <c r="E57" s="37"/>
      <c r="G57" s="42">
        <f t="shared" si="29"/>
        <v>88.25394417377994</v>
      </c>
      <c r="H57" s="43">
        <f aca="true" t="shared" si="33" ref="H57:H122">Mo</f>
        <v>0.1</v>
      </c>
      <c r="I57" s="36">
        <f t="shared" si="30"/>
        <v>25.468117493387957</v>
      </c>
      <c r="J57" s="65">
        <f t="shared" si="27"/>
        <v>0.8070372474600023</v>
      </c>
      <c r="K57" s="95">
        <f t="shared" si="31"/>
        <v>0.27907980520030656</v>
      </c>
      <c r="L57" s="96">
        <f>L56+I57*(D57-D56)*SIN(G57*PI()/180)</f>
        <v>10.009791977467088</v>
      </c>
      <c r="M57" s="24">
        <f t="shared" si="2"/>
        <v>91.68522297619666</v>
      </c>
      <c r="N57" s="24"/>
      <c r="O57" s="24">
        <f t="shared" si="6"/>
        <v>3</v>
      </c>
      <c r="P57" s="88">
        <f t="shared" si="7"/>
        <v>0.5900000000000001</v>
      </c>
      <c r="Q57" s="175">
        <f t="shared" si="24"/>
        <v>-18.4717669750251</v>
      </c>
    </row>
    <row r="58" spans="3:17" ht="12.75">
      <c r="C58" s="37"/>
      <c r="D58" s="59">
        <f aca="true" t="shared" si="34" ref="D58:D72">D57+0.05</f>
        <v>0.6400000000000001</v>
      </c>
      <c r="E58" s="37"/>
      <c r="G58" s="42">
        <f t="shared" si="29"/>
        <v>88.2203214401991</v>
      </c>
      <c r="H58" s="43">
        <f t="shared" si="33"/>
        <v>0.1</v>
      </c>
      <c r="I58" s="36">
        <f t="shared" si="30"/>
        <v>24.57433546814899</v>
      </c>
      <c r="J58" s="65">
        <f t="shared" si="27"/>
        <v>0.7513866160991213</v>
      </c>
      <c r="K58" s="95">
        <f t="shared" si="31"/>
        <v>0.3172391479661396</v>
      </c>
      <c r="L58" s="96">
        <f t="shared" si="32"/>
        <v>11.237916064769546</v>
      </c>
      <c r="M58" s="24">
        <f t="shared" si="2"/>
        <v>88.46760768533638</v>
      </c>
      <c r="N58" s="24"/>
      <c r="O58" s="24">
        <f t="shared" si="6"/>
        <v>4</v>
      </c>
      <c r="P58" s="88">
        <f t="shared" si="7"/>
        <v>0.6400000000000001</v>
      </c>
      <c r="Q58" s="175">
        <f t="shared" si="24"/>
        <v>-17.875640504779312</v>
      </c>
    </row>
    <row r="59" spans="3:17" ht="12.75">
      <c r="C59" s="37"/>
      <c r="D59" s="59">
        <f t="shared" si="34"/>
        <v>0.6900000000000002</v>
      </c>
      <c r="E59" s="37"/>
      <c r="G59" s="42">
        <f t="shared" si="29"/>
        <v>88.1848050429403</v>
      </c>
      <c r="H59" s="43">
        <f t="shared" si="33"/>
        <v>0.1</v>
      </c>
      <c r="I59" s="36">
        <f t="shared" si="30"/>
        <v>23.7083882954421</v>
      </c>
      <c r="J59" s="65">
        <f t="shared" si="27"/>
        <v>0.6993650945719595</v>
      </c>
      <c r="K59" s="95">
        <f t="shared" si="31"/>
        <v>0.354788290807257</v>
      </c>
      <c r="L59" s="96">
        <f t="shared" si="32"/>
        <v>12.422740630175978</v>
      </c>
      <c r="M59" s="24">
        <f t="shared" si="2"/>
        <v>85.35019786359156</v>
      </c>
      <c r="N59" s="24"/>
      <c r="O59" s="24">
        <f t="shared" si="6"/>
        <v>4</v>
      </c>
      <c r="P59" s="88">
        <f t="shared" si="7"/>
        <v>0.6900000000000002</v>
      </c>
      <c r="Q59" s="175">
        <f t="shared" si="24"/>
        <v>-17.318943454137838</v>
      </c>
    </row>
    <row r="60" spans="3:17" ht="12.75">
      <c r="C60" s="37"/>
      <c r="D60" s="59">
        <f t="shared" si="34"/>
        <v>0.7400000000000002</v>
      </c>
      <c r="E60" s="37"/>
      <c r="G60" s="42">
        <f t="shared" si="29"/>
        <v>88.14725697956938</v>
      </c>
      <c r="H60" s="43">
        <f t="shared" si="33"/>
        <v>0.1</v>
      </c>
      <c r="I60" s="36">
        <f t="shared" si="30"/>
        <v>22.868462170744337</v>
      </c>
      <c r="J60" s="65">
        <f t="shared" si="27"/>
        <v>0.6506895187839966</v>
      </c>
      <c r="K60" s="95">
        <f t="shared" si="31"/>
        <v>0.39175610983121245</v>
      </c>
      <c r="L60" s="96">
        <f t="shared" si="32"/>
        <v>13.565565982315809</v>
      </c>
      <c r="M60" s="24">
        <f t="shared" si="2"/>
        <v>82.32646381467961</v>
      </c>
      <c r="N60" s="24"/>
      <c r="O60" s="24">
        <f t="shared" si="6"/>
        <v>5</v>
      </c>
      <c r="P60" s="88">
        <f t="shared" si="7"/>
        <v>0.7400000000000002</v>
      </c>
      <c r="Q60" s="175">
        <f t="shared" si="24"/>
        <v>-16.79852249395522</v>
      </c>
    </row>
    <row r="61" spans="3:17" ht="12.75">
      <c r="C61" s="37"/>
      <c r="D61" s="59">
        <f t="shared" si="34"/>
        <v>0.7900000000000003</v>
      </c>
      <c r="E61" s="37"/>
      <c r="G61" s="42">
        <f t="shared" si="29"/>
        <v>88.10752488338152</v>
      </c>
      <c r="H61" s="43">
        <f t="shared" si="33"/>
        <v>0.1</v>
      </c>
      <c r="I61" s="36">
        <f t="shared" si="30"/>
        <v>22.05288494882668</v>
      </c>
      <c r="J61" s="65">
        <f t="shared" si="27"/>
        <v>0.605104960653454</v>
      </c>
      <c r="K61" s="95">
        <f t="shared" si="31"/>
        <v>0.4281697411866453</v>
      </c>
      <c r="L61" s="96">
        <f t="shared" si="32"/>
        <v>14.667608805379857</v>
      </c>
      <c r="M61" s="24">
        <f t="shared" si="2"/>
        <v>79.39038581577606</v>
      </c>
      <c r="N61" s="24"/>
      <c r="O61" s="24">
        <f t="shared" si="6"/>
        <v>5</v>
      </c>
      <c r="P61" s="88">
        <f t="shared" si="7"/>
        <v>0.7900000000000003</v>
      </c>
      <c r="Q61" s="175">
        <f t="shared" si="24"/>
        <v>-16.311544438353124</v>
      </c>
    </row>
    <row r="62" spans="3:17" ht="12.75">
      <c r="C62" s="37"/>
      <c r="D62" s="59">
        <f t="shared" si="34"/>
        <v>0.8400000000000003</v>
      </c>
      <c r="E62" s="37"/>
      <c r="G62" s="42">
        <f t="shared" si="29"/>
        <v>88.06544013553682</v>
      </c>
      <c r="H62" s="43">
        <f t="shared" si="33"/>
        <v>0.1</v>
      </c>
      <c r="I62" s="36">
        <f t="shared" si="30"/>
        <v>21.26011203610003</v>
      </c>
      <c r="J62" s="65">
        <f t="shared" si="27"/>
        <v>0.5623814504150789</v>
      </c>
      <c r="K62" s="95">
        <f t="shared" si="31"/>
        <v>0.4640547099361525</v>
      </c>
      <c r="L62" s="96">
        <f t="shared" si="32"/>
        <v>15.730008531700728</v>
      </c>
      <c r="M62" s="24">
        <f t="shared" si="2"/>
        <v>76.53640332996011</v>
      </c>
      <c r="N62" s="24"/>
      <c r="O62" s="24">
        <f t="shared" si="6"/>
        <v>5</v>
      </c>
      <c r="P62" s="88">
        <f t="shared" si="7"/>
        <v>0.8400000000000003</v>
      </c>
      <c r="Q62" s="175">
        <f t="shared" si="24"/>
        <v>-15.855458254533005</v>
      </c>
    </row>
    <row r="63" spans="3:17" ht="12.75">
      <c r="C63" s="37"/>
      <c r="D63" s="59">
        <f t="shared" si="34"/>
        <v>0.8900000000000003</v>
      </c>
      <c r="E63" s="37"/>
      <c r="G63" s="42">
        <f t="shared" si="29"/>
        <v>88.02081567009938</v>
      </c>
      <c r="H63" s="43">
        <f t="shared" si="33"/>
        <v>0.1</v>
      </c>
      <c r="I63" s="36">
        <f t="shared" si="30"/>
        <v>20.4887139235131</v>
      </c>
      <c r="J63" s="65">
        <f t="shared" si="27"/>
        <v>0.522311137979565</v>
      </c>
      <c r="K63" s="95">
        <f t="shared" si="31"/>
        <v>0.4994350449911763</v>
      </c>
      <c r="L63" s="96">
        <f t="shared" si="32"/>
        <v>16.753833090641514</v>
      </c>
      <c r="M63" s="24">
        <f t="shared" si="2"/>
        <v>73.75937012464716</v>
      </c>
      <c r="N63" s="24"/>
      <c r="O63" s="24">
        <f t="shared" si="6"/>
        <v>6</v>
      </c>
      <c r="P63" s="88">
        <f t="shared" si="7"/>
        <v>0.8900000000000003</v>
      </c>
      <c r="Q63" s="175">
        <f t="shared" si="24"/>
        <v>-15.427962251738577</v>
      </c>
    </row>
    <row r="64" spans="3:17" ht="12.75">
      <c r="C64" s="37"/>
      <c r="D64" s="59">
        <f t="shared" si="34"/>
        <v>0.9400000000000004</v>
      </c>
      <c r="E64" s="37"/>
      <c r="G64" s="42">
        <f t="shared" si="29"/>
        <v>87.97344341219082</v>
      </c>
      <c r="H64" s="43">
        <f t="shared" si="33"/>
        <v>0.1</v>
      </c>
      <c r="I64" s="36">
        <f t="shared" si="30"/>
        <v>19.737365140811015</v>
      </c>
      <c r="J64" s="65">
        <f t="shared" si="27"/>
        <v>0.48470582740124635</v>
      </c>
      <c r="K64" s="95">
        <f t="shared" si="31"/>
        <v>0.5343333814476923</v>
      </c>
      <c r="L64" s="96">
        <f t="shared" si="32"/>
        <v>17.74008410476866</v>
      </c>
      <c r="M64" s="24">
        <f t="shared" si="2"/>
        <v>71.05451450691966</v>
      </c>
      <c r="N64" s="24"/>
      <c r="O64" s="24">
        <f t="shared" si="6"/>
        <v>6</v>
      </c>
      <c r="P64" s="88">
        <f t="shared" si="7"/>
        <v>0.9400000000000004</v>
      </c>
      <c r="Q64" s="175">
        <f t="shared" si="24"/>
        <v>-15.026975654041678</v>
      </c>
    </row>
    <row r="65" spans="3:17" ht="12.75">
      <c r="C65" s="37"/>
      <c r="D65" s="59">
        <f t="shared" si="34"/>
        <v>0.9900000000000004</v>
      </c>
      <c r="E65" s="37"/>
      <c r="G65" s="42">
        <f t="shared" si="29"/>
        <v>87.9230912757826</v>
      </c>
      <c r="H65" s="43">
        <f t="shared" si="33"/>
        <v>0.1</v>
      </c>
      <c r="I65" s="36">
        <f t="shared" si="30"/>
        <v>19.004834446015316</v>
      </c>
      <c r="J65" s="65">
        <f t="shared" si="27"/>
        <v>0.44939482947590564</v>
      </c>
      <c r="K65" s="95">
        <f t="shared" si="31"/>
        <v>0.5687710514349036</v>
      </c>
      <c r="L65" s="96">
        <f t="shared" si="32"/>
        <v>18.689701594965097</v>
      </c>
      <c r="M65" s="24">
        <f t="shared" si="2"/>
        <v>68.41740400565514</v>
      </c>
      <c r="N65" s="24"/>
      <c r="O65" s="24">
        <f t="shared" si="6"/>
        <v>6</v>
      </c>
      <c r="P65" s="88">
        <f t="shared" si="7"/>
        <v>0.9900000000000004</v>
      </c>
      <c r="Q65" s="175">
        <f t="shared" si="24"/>
        <v>-14.650613895913965</v>
      </c>
    </row>
    <row r="66" spans="3:17" ht="12.75">
      <c r="C66" s="37"/>
      <c r="D66" s="59">
        <f t="shared" si="34"/>
        <v>1.0400000000000005</v>
      </c>
      <c r="E66" s="37"/>
      <c r="G66" s="42">
        <f t="shared" si="29"/>
        <v>87.86949963033871</v>
      </c>
      <c r="H66" s="43">
        <f t="shared" si="33"/>
        <v>0.1</v>
      </c>
      <c r="I66" s="36">
        <f t="shared" si="30"/>
        <v>18.28997609157429</v>
      </c>
      <c r="J66" s="65">
        <f t="shared" si="27"/>
        <v>0.41622308646677186</v>
      </c>
      <c r="K66" s="95">
        <f t="shared" si="31"/>
        <v>0.6027681643842016</v>
      </c>
      <c r="L66" s="96">
        <f t="shared" si="32"/>
        <v>19.60356824819576</v>
      </c>
      <c r="M66" s="24">
        <f t="shared" si="2"/>
        <v>65.84391392966744</v>
      </c>
      <c r="N66" s="24"/>
      <c r="O66" s="24">
        <f t="shared" si="6"/>
        <v>7</v>
      </c>
      <c r="P66" s="88">
        <f t="shared" si="7"/>
        <v>1.0400000000000005</v>
      </c>
      <c r="Q66" s="175">
        <f t="shared" si="24"/>
        <v>-14.297167088820531</v>
      </c>
    </row>
    <row r="67" spans="3:17" ht="12.75">
      <c r="C67" s="37"/>
      <c r="D67" s="59">
        <f t="shared" si="34"/>
        <v>1.0900000000000005</v>
      </c>
      <c r="E67" s="37"/>
      <c r="G67" s="42">
        <f t="shared" si="29"/>
        <v>87.81237712348175</v>
      </c>
      <c r="H67" s="43">
        <f t="shared" si="33"/>
        <v>0.1</v>
      </c>
      <c r="I67" s="36">
        <f t="shared" si="30"/>
        <v>17.591722031760263</v>
      </c>
      <c r="J67" s="65">
        <f t="shared" si="27"/>
        <v>0.38504953033189654</v>
      </c>
      <c r="K67" s="95">
        <f t="shared" si="31"/>
        <v>0.6363436774356653</v>
      </c>
      <c r="L67" s="96">
        <f t="shared" si="32"/>
        <v>20.48251329484551</v>
      </c>
      <c r="M67" s="24">
        <f t="shared" si="2"/>
        <v>63.330199314336944</v>
      </c>
      <c r="N67" s="24"/>
      <c r="O67" s="24">
        <f t="shared" si="6"/>
        <v>7</v>
      </c>
      <c r="P67" s="88">
        <f t="shared" si="7"/>
        <v>1.0900000000000005</v>
      </c>
      <c r="Q67" s="175">
        <f t="shared" si="24"/>
        <v>-13.96508119628051</v>
      </c>
    </row>
    <row r="68" spans="3:17" ht="12.75">
      <c r="C68" s="37"/>
      <c r="D68" s="59">
        <f t="shared" si="34"/>
        <v>1.1400000000000006</v>
      </c>
      <c r="E68" s="37"/>
      <c r="G68" s="42">
        <f t="shared" si="29"/>
        <v>87.75139571861314</v>
      </c>
      <c r="H68" s="43">
        <f t="shared" si="33"/>
        <v>0.1</v>
      </c>
      <c r="I68" s="36">
        <f t="shared" si="30"/>
        <v>16.90907495536682</v>
      </c>
      <c r="J68" s="65">
        <f t="shared" si="27"/>
        <v>0.3557456419092103</v>
      </c>
      <c r="K68" s="95">
        <f t="shared" si="31"/>
        <v>0.6695154565178739</v>
      </c>
      <c r="L68" s="96">
        <f t="shared" si="32"/>
        <v>21.327316036725563</v>
      </c>
      <c r="M68" s="24">
        <f aca="true" t="shared" si="35" ref="M68:M131">I68*3.6</f>
        <v>60.87266983932055</v>
      </c>
      <c r="N68" s="24"/>
      <c r="O68" s="24">
        <f t="shared" si="6"/>
        <v>7</v>
      </c>
      <c r="P68" s="88">
        <f t="shared" si="7"/>
        <v>1.1400000000000006</v>
      </c>
      <c r="Q68" s="175">
        <f t="shared" si="24"/>
        <v>-13.652941527868864</v>
      </c>
    </row>
    <row r="69" spans="3:17" ht="12.75">
      <c r="C69" s="37"/>
      <c r="D69" s="59">
        <f t="shared" si="34"/>
        <v>1.1900000000000006</v>
      </c>
      <c r="E69" s="37"/>
      <c r="G69" s="42">
        <f t="shared" si="29"/>
        <v>87.68618476997084</v>
      </c>
      <c r="H69" s="43">
        <f t="shared" si="33"/>
        <v>0.1</v>
      </c>
      <c r="I69" s="36">
        <f t="shared" si="30"/>
        <v>16.24110204424179</v>
      </c>
      <c r="J69" s="65">
        <f t="shared" si="27"/>
        <v>0.3281941835517924</v>
      </c>
      <c r="K69" s="95">
        <f t="shared" si="31"/>
        <v>0.702300328457218</v>
      </c>
      <c r="L69" s="96">
        <f t="shared" si="32"/>
        <v>22.13870906183769</v>
      </c>
      <c r="M69" s="24">
        <f t="shared" si="35"/>
        <v>58.46796735927044</v>
      </c>
      <c r="N69" s="24"/>
      <c r="O69" s="24">
        <f t="shared" si="6"/>
        <v>7</v>
      </c>
      <c r="P69" s="88">
        <f t="shared" si="7"/>
        <v>1.1900000000000006</v>
      </c>
      <c r="Q69" s="175">
        <f t="shared" si="24"/>
        <v>-13.359458222500594</v>
      </c>
    </row>
    <row r="70" spans="3:17" ht="12.75">
      <c r="C70" s="37"/>
      <c r="D70" s="59">
        <f t="shared" si="34"/>
        <v>1.2400000000000007</v>
      </c>
      <c r="E70" s="37"/>
      <c r="G70" s="42">
        <f t="shared" si="29"/>
        <v>87.61632391021877</v>
      </c>
      <c r="H70" s="43">
        <f t="shared" si="33"/>
        <v>0.1</v>
      </c>
      <c r="I70" s="36">
        <f t="shared" si="30"/>
        <v>15.586929372221155</v>
      </c>
      <c r="J70" s="65">
        <f t="shared" si="27"/>
        <v>0.3022880818903688</v>
      </c>
      <c r="K70" s="95">
        <f t="shared" si="31"/>
        <v>0.734714124288036</v>
      </c>
      <c r="L70" s="96">
        <f t="shared" si="32"/>
        <v>22.91738117767103</v>
      </c>
      <c r="M70" s="24">
        <f t="shared" si="35"/>
        <v>56.11294573999616</v>
      </c>
      <c r="N70" s="24"/>
      <c r="O70" s="24">
        <f aca="true" t="shared" si="36" ref="O70:O133">ROUND(L70/3,0)</f>
        <v>8</v>
      </c>
      <c r="P70" s="88">
        <f aca="true" t="shared" si="37" ref="P70:P133">D70</f>
        <v>1.2400000000000007</v>
      </c>
      <c r="Q70" s="175">
        <f t="shared" si="24"/>
        <v>-13.083453440412663</v>
      </c>
    </row>
    <row r="71" spans="3:17" ht="12.75">
      <c r="C71" s="37"/>
      <c r="D71" s="59">
        <f t="shared" si="34"/>
        <v>1.2900000000000007</v>
      </c>
      <c r="E71" s="37"/>
      <c r="G71" s="42">
        <f t="shared" si="29"/>
        <v>87.54133446355821</v>
      </c>
      <c r="H71" s="43">
        <f t="shared" si="33"/>
        <v>0.1</v>
      </c>
      <c r="I71" s="36">
        <f t="shared" si="30"/>
        <v>14.945736871053057</v>
      </c>
      <c r="J71" s="65">
        <f t="shared" si="27"/>
        <v>0.27792944088889515</v>
      </c>
      <c r="K71" s="95">
        <f t="shared" si="31"/>
        <v>0.766771713736498</v>
      </c>
      <c r="L71" s="96">
        <f t="shared" si="32"/>
        <v>23.663980091081463</v>
      </c>
      <c r="M71" s="24">
        <f t="shared" si="35"/>
        <v>53.80465273579101</v>
      </c>
      <c r="N71" s="24"/>
      <c r="O71" s="24">
        <f t="shared" si="36"/>
        <v>8</v>
      </c>
      <c r="P71" s="88">
        <f t="shared" si="37"/>
        <v>1.2900000000000007</v>
      </c>
      <c r="Q71" s="175">
        <f aca="true" t="shared" si="38" ref="Q71:Q134">(I71-I70)/(D71-D70)</f>
        <v>-12.823850023361938</v>
      </c>
    </row>
    <row r="72" spans="3:17" ht="12.75">
      <c r="C72" s="37"/>
      <c r="D72" s="59">
        <f t="shared" si="34"/>
        <v>1.3400000000000007</v>
      </c>
      <c r="E72" s="37"/>
      <c r="G72" s="42">
        <f t="shared" si="29"/>
        <v>87.46066901527715</v>
      </c>
      <c r="H72" s="43">
        <f t="shared" si="33"/>
        <v>0.1</v>
      </c>
      <c r="I72" s="36">
        <f t="shared" si="30"/>
        <v>14.316753800299503</v>
      </c>
      <c r="J72" s="65">
        <f t="shared" si="27"/>
        <v>0.25502866827761683</v>
      </c>
      <c r="K72" s="95">
        <f t="shared" si="31"/>
        <v>0.7984870306291553</v>
      </c>
      <c r="L72" s="96">
        <f t="shared" si="32"/>
        <v>24.37911485958344</v>
      </c>
      <c r="M72" s="24">
        <f t="shared" si="35"/>
        <v>51.54031368107821</v>
      </c>
      <c r="N72" s="24"/>
      <c r="O72" s="24">
        <f t="shared" si="36"/>
        <v>8</v>
      </c>
      <c r="P72" s="88">
        <f t="shared" si="37"/>
        <v>1.3400000000000007</v>
      </c>
      <c r="Q72" s="175">
        <f t="shared" si="38"/>
        <v>-12.579661415071069</v>
      </c>
    </row>
    <row r="73" spans="3:17" ht="12.75">
      <c r="C73" s="37"/>
      <c r="D73" s="59">
        <f aca="true" t="shared" si="39" ref="D73:D85">D72+0.05</f>
        <v>1.3900000000000008</v>
      </c>
      <c r="E73" s="37"/>
      <c r="G73" s="42">
        <f t="shared" si="29"/>
        <v>87.37369865921349</v>
      </c>
      <c r="H73" s="43">
        <f t="shared" si="33"/>
        <v>0.1</v>
      </c>
      <c r="I73" s="36">
        <f t="shared" si="30"/>
        <v>13.69925466730605</v>
      </c>
      <c r="J73" s="65">
        <f t="shared" si="27"/>
        <v>0.23350370089730596</v>
      </c>
      <c r="K73" s="95">
        <f t="shared" si="31"/>
        <v>0.8298730887186726</v>
      </c>
      <c r="L73" s="96">
        <f t="shared" si="32"/>
        <v>25.063358136099087</v>
      </c>
      <c r="M73" s="24">
        <f t="shared" si="35"/>
        <v>49.31731680230178</v>
      </c>
      <c r="N73" s="24"/>
      <c r="O73" s="24">
        <f t="shared" si="36"/>
        <v>8</v>
      </c>
      <c r="P73" s="88">
        <f t="shared" si="37"/>
        <v>1.3900000000000008</v>
      </c>
      <c r="Q73" s="175">
        <f t="shared" si="38"/>
        <v>-12.349982659869053</v>
      </c>
    </row>
    <row r="74" spans="3:17" ht="12.75">
      <c r="C74" s="37"/>
      <c r="D74" s="59">
        <f t="shared" si="39"/>
        <v>1.4400000000000008</v>
      </c>
      <c r="E74" s="37"/>
      <c r="G74" s="42">
        <f t="shared" si="29"/>
        <v>87.27969729728174</v>
      </c>
      <c r="H74" s="43">
        <f t="shared" si="33"/>
        <v>0.1</v>
      </c>
      <c r="I74" s="36">
        <f t="shared" si="30"/>
        <v>13.092555551435469</v>
      </c>
      <c r="J74" s="65">
        <f t="shared" si="27"/>
        <v>0.21327931655025642</v>
      </c>
      <c r="K74" s="95">
        <f t="shared" si="31"/>
        <v>0.8609419871076814</v>
      </c>
      <c r="L74" s="96">
        <f t="shared" si="32"/>
        <v>25.71724822680352</v>
      </c>
      <c r="M74" s="24">
        <f t="shared" si="35"/>
        <v>47.133199985167685</v>
      </c>
      <c r="N74" s="24"/>
      <c r="O74" s="24">
        <f t="shared" si="36"/>
        <v>9</v>
      </c>
      <c r="P74" s="88">
        <f t="shared" si="37"/>
        <v>1.4400000000000008</v>
      </c>
      <c r="Q74" s="175">
        <f t="shared" si="38"/>
        <v>-12.133982317411618</v>
      </c>
    </row>
    <row r="75" spans="3:17" ht="12.75">
      <c r="C75" s="37"/>
      <c r="D75" s="59">
        <f>D74+0.05</f>
        <v>1.4900000000000009</v>
      </c>
      <c r="E75" s="37"/>
      <c r="G75" s="42">
        <f t="shared" si="29"/>
        <v>87.17782216485345</v>
      </c>
      <c r="H75" s="43">
        <f t="shared" si="33"/>
        <v>0.1</v>
      </c>
      <c r="I75" s="36">
        <f t="shared" si="30"/>
        <v>12.496010794156739</v>
      </c>
      <c r="J75" s="65">
        <f t="shared" si="27"/>
        <v>0.19428652169451002</v>
      </c>
      <c r="K75" s="95">
        <f t="shared" si="31"/>
        <v>0.8917049040641563</v>
      </c>
      <c r="L75" s="96">
        <f t="shared" si="32"/>
        <v>26.34129097963343</v>
      </c>
      <c r="M75" s="24">
        <f t="shared" si="35"/>
        <v>44.98563885896426</v>
      </c>
      <c r="N75" s="24"/>
      <c r="O75" s="24">
        <f t="shared" si="36"/>
        <v>9</v>
      </c>
      <c r="P75" s="88">
        <f t="shared" si="37"/>
        <v>1.4900000000000009</v>
      </c>
      <c r="Q75" s="175">
        <f t="shared" si="38"/>
        <v>-11.930895145574592</v>
      </c>
    </row>
    <row r="76" spans="3:17" ht="12.75">
      <c r="C76" s="37"/>
      <c r="D76" s="59">
        <f t="shared" si="39"/>
        <v>1.540000000000001</v>
      </c>
      <c r="E76" s="37"/>
      <c r="G76" s="42">
        <f t="shared" si="29"/>
        <v>87.06708948031317</v>
      </c>
      <c r="H76" s="43">
        <f t="shared" si="33"/>
        <v>0.1</v>
      </c>
      <c r="I76" s="36">
        <f t="shared" si="30"/>
        <v>11.909010023562589</v>
      </c>
      <c r="J76" s="65">
        <f t="shared" si="27"/>
        <v>0.17646200579184118</v>
      </c>
      <c r="K76" s="95">
        <f t="shared" si="31"/>
        <v>0.9221720775267551</v>
      </c>
      <c r="L76" s="96">
        <f t="shared" si="32"/>
        <v>26.93596151925557</v>
      </c>
      <c r="M76" s="24">
        <f t="shared" si="35"/>
        <v>42.87243608482532</v>
      </c>
      <c r="N76" s="24"/>
      <c r="O76" s="24">
        <f t="shared" si="36"/>
        <v>9</v>
      </c>
      <c r="P76" s="88">
        <f t="shared" si="37"/>
        <v>1.540000000000001</v>
      </c>
      <c r="Q76" s="175">
        <f t="shared" si="38"/>
        <v>-11.74001541188299</v>
      </c>
    </row>
    <row r="77" spans="3:17" ht="12.75">
      <c r="C77" s="37"/>
      <c r="D77" s="59">
        <f t="shared" si="39"/>
        <v>1.590000000000001</v>
      </c>
      <c r="E77" s="37"/>
      <c r="G77" s="42">
        <f t="shared" si="29"/>
        <v>86.94634373391618</v>
      </c>
      <c r="H77" s="43">
        <f t="shared" si="33"/>
        <v>0.1</v>
      </c>
      <c r="I77" s="36">
        <f t="shared" si="30"/>
        <v>11.330975488793406</v>
      </c>
      <c r="J77" s="65">
        <f t="shared" si="27"/>
        <v>0.15974765437149116</v>
      </c>
      <c r="K77" s="95">
        <f t="shared" si="31"/>
        <v>0.9523527699517297</v>
      </c>
      <c r="L77" s="96">
        <f t="shared" si="32"/>
        <v>27.50170584280097</v>
      </c>
      <c r="M77" s="24">
        <f t="shared" si="35"/>
        <v>40.79151175965627</v>
      </c>
      <c r="N77" s="24"/>
      <c r="O77" s="24">
        <f t="shared" si="36"/>
        <v>9</v>
      </c>
      <c r="P77" s="88">
        <f t="shared" si="37"/>
        <v>1.590000000000001</v>
      </c>
      <c r="Q77" s="175">
        <f t="shared" si="38"/>
        <v>-11.560690695383638</v>
      </c>
    </row>
    <row r="78" spans="3:17" ht="12.75">
      <c r="C78" s="37"/>
      <c r="D78" s="59">
        <f t="shared" si="39"/>
        <v>1.640000000000001</v>
      </c>
      <c r="E78" s="37"/>
      <c r="G78" s="42">
        <f t="shared" si="29"/>
        <v>86.81421859125983</v>
      </c>
      <c r="H78" s="43">
        <f t="shared" si="33"/>
        <v>0.1</v>
      </c>
      <c r="I78" s="36">
        <f t="shared" si="30"/>
        <v>10.761359687090623</v>
      </c>
      <c r="J78" s="65">
        <f t="shared" si="27"/>
        <v>0.14409011393677074</v>
      </c>
      <c r="K78" s="95">
        <f t="shared" si="31"/>
        <v>0.9822552142904286</v>
      </c>
      <c r="L78" s="96">
        <f t="shared" si="32"/>
        <v>28.038942289451715</v>
      </c>
      <c r="M78" s="24">
        <f t="shared" si="35"/>
        <v>38.740894873526244</v>
      </c>
      <c r="N78" s="24"/>
      <c r="O78" s="24">
        <f t="shared" si="36"/>
        <v>9</v>
      </c>
      <c r="P78" s="88">
        <f t="shared" si="37"/>
        <v>1.640000000000001</v>
      </c>
      <c r="Q78" s="175">
        <f t="shared" si="38"/>
        <v>-11.39231603405565</v>
      </c>
    </row>
    <row r="79" spans="3:17" ht="12.75">
      <c r="C79" s="37"/>
      <c r="D79" s="59">
        <f t="shared" si="39"/>
        <v>1.690000000000001</v>
      </c>
      <c r="E79" s="37"/>
      <c r="G79" s="42">
        <f t="shared" si="29"/>
        <v>86.66908661581597</v>
      </c>
      <c r="H79" s="43">
        <f t="shared" si="33"/>
        <v>0.1</v>
      </c>
      <c r="I79" s="36">
        <f t="shared" si="30"/>
        <v>10.199643274352297</v>
      </c>
      <c r="J79" s="65">
        <f t="shared" si="27"/>
        <v>0.12944040275015462</v>
      </c>
      <c r="K79" s="95">
        <f t="shared" si="31"/>
        <v>1.0118865367147538</v>
      </c>
      <c r="L79" s="96">
        <f t="shared" si="32"/>
        <v>28.548062896028867</v>
      </c>
      <c r="M79" s="24">
        <f t="shared" si="35"/>
        <v>36.71871578766827</v>
      </c>
      <c r="N79" s="24"/>
      <c r="O79" s="24">
        <f t="shared" si="36"/>
        <v>10</v>
      </c>
      <c r="P79" s="88">
        <f t="shared" si="37"/>
        <v>1.690000000000001</v>
      </c>
      <c r="Q79" s="175">
        <f t="shared" si="38"/>
        <v>-11.234328254766506</v>
      </c>
    </row>
    <row r="80" spans="3:17" ht="12.75">
      <c r="C80" s="37"/>
      <c r="D80" s="59">
        <f t="shared" si="39"/>
        <v>1.740000000000001</v>
      </c>
      <c r="E80" s="37"/>
      <c r="G80" s="42">
        <f t="shared" si="29"/>
        <v>86.50899389781553</v>
      </c>
      <c r="H80" s="43">
        <f t="shared" si="33"/>
        <v>0.1</v>
      </c>
      <c r="I80" s="36">
        <f t="shared" si="30"/>
        <v>9.645333259931302</v>
      </c>
      <c r="J80" s="65">
        <f t="shared" si="27"/>
        <v>0.11575356230871969</v>
      </c>
      <c r="K80" s="95">
        <f t="shared" si="31"/>
        <v>1.041252650088477</v>
      </c>
      <c r="L80" s="96">
        <f t="shared" si="32"/>
        <v>29.029434650105863</v>
      </c>
      <c r="M80" s="24">
        <f t="shared" si="35"/>
        <v>34.72319973575269</v>
      </c>
      <c r="N80" s="24"/>
      <c r="O80" s="24">
        <f t="shared" si="36"/>
        <v>10</v>
      </c>
      <c r="P80" s="88">
        <f t="shared" si="37"/>
        <v>1.740000000000001</v>
      </c>
      <c r="Q80" s="175">
        <f t="shared" si="38"/>
        <v>-11.086200288419892</v>
      </c>
    </row>
    <row r="81" spans="3:17" ht="12.75">
      <c r="C81" s="37"/>
      <c r="D81" s="59">
        <f t="shared" si="39"/>
        <v>1.7900000000000011</v>
      </c>
      <c r="E81" s="37"/>
      <c r="G81" s="42">
        <f t="shared" si="29"/>
        <v>86.33157403162691</v>
      </c>
      <c r="H81" s="43">
        <f t="shared" si="33"/>
        <v>0.1</v>
      </c>
      <c r="I81" s="36">
        <f t="shared" si="30"/>
        <v>9.097961499239451</v>
      </c>
      <c r="J81" s="65">
        <f t="shared" si="27"/>
        <v>0.1029883449855385</v>
      </c>
      <c r="K81" s="95">
        <f t="shared" si="31"/>
        <v>1.0703581099052744</v>
      </c>
      <c r="L81" s="96">
        <f t="shared" si="32"/>
        <v>29.483400651930847</v>
      </c>
      <c r="M81" s="24">
        <f t="shared" si="35"/>
        <v>32.752661397262024</v>
      </c>
      <c r="N81" s="24"/>
      <c r="O81" s="24">
        <f t="shared" si="36"/>
        <v>10</v>
      </c>
      <c r="P81" s="88">
        <f t="shared" si="37"/>
        <v>1.7900000000000011</v>
      </c>
      <c r="Q81" s="175">
        <f t="shared" si="38"/>
        <v>-10.947435213837009</v>
      </c>
    </row>
    <row r="82" spans="3:17" ht="12.75">
      <c r="C82" s="37"/>
      <c r="D82" s="59">
        <f t="shared" si="39"/>
        <v>1.8400000000000012</v>
      </c>
      <c r="E82" s="37"/>
      <c r="G82" s="42">
        <f t="shared" si="29"/>
        <v>86.13393341839576</v>
      </c>
      <c r="H82" s="43">
        <f t="shared" si="33"/>
        <v>0.1</v>
      </c>
      <c r="I82" s="36">
        <f t="shared" si="30"/>
        <v>8.557083515459302</v>
      </c>
      <c r="J82" s="65">
        <f t="shared" si="27"/>
        <v>0.09110693387979875</v>
      </c>
      <c r="K82" s="95">
        <f t="shared" si="31"/>
        <v>1.0992059211565828</v>
      </c>
      <c r="L82" s="96">
        <f t="shared" si="32"/>
        <v>29.91028119671167</v>
      </c>
      <c r="M82" s="24">
        <f t="shared" si="35"/>
        <v>30.80550065565349</v>
      </c>
      <c r="N82" s="24"/>
      <c r="O82" s="24">
        <f t="shared" si="36"/>
        <v>10</v>
      </c>
      <c r="P82" s="88">
        <f t="shared" si="37"/>
        <v>1.8400000000000012</v>
      </c>
      <c r="Q82" s="175">
        <f t="shared" si="38"/>
        <v>-10.81755967560297</v>
      </c>
    </row>
    <row r="83" spans="3:17" ht="12.75">
      <c r="C83" s="37"/>
      <c r="D83" s="59">
        <f t="shared" si="39"/>
        <v>1.8900000000000012</v>
      </c>
      <c r="E83" s="37"/>
      <c r="G83" s="42">
        <f t="shared" si="29"/>
        <v>85.91249610483484</v>
      </c>
      <c r="H83" s="43">
        <f t="shared" si="33"/>
        <v>0.1</v>
      </c>
      <c r="I83" s="36">
        <f t="shared" si="30"/>
        <v>8.022277707534636</v>
      </c>
      <c r="J83" s="65">
        <f t="shared" si="27"/>
        <v>0.08007469140117933</v>
      </c>
      <c r="K83" s="95">
        <f t="shared" si="31"/>
        <v>1.1277972798463607</v>
      </c>
      <c r="L83" s="96">
        <f t="shared" si="32"/>
        <v>30.310374789824944</v>
      </c>
      <c r="M83" s="24">
        <f t="shared" si="35"/>
        <v>28.880199747124692</v>
      </c>
      <c r="N83" s="24"/>
      <c r="O83" s="24">
        <f t="shared" si="36"/>
        <v>10</v>
      </c>
      <c r="P83" s="88">
        <f t="shared" si="37"/>
        <v>1.8900000000000012</v>
      </c>
      <c r="Q83" s="175">
        <f t="shared" si="38"/>
        <v>-10.696116158493316</v>
      </c>
    </row>
    <row r="84" spans="3:17" ht="12.75">
      <c r="C84" s="37"/>
      <c r="D84" s="59">
        <f t="shared" si="39"/>
        <v>1.9400000000000013</v>
      </c>
      <c r="E84" s="37"/>
      <c r="G84" s="42">
        <f t="shared" si="29"/>
        <v>85.66279049438194</v>
      </c>
      <c r="H84" s="43">
        <f t="shared" si="33"/>
        <v>0.1</v>
      </c>
      <c r="I84" s="36">
        <f t="shared" si="30"/>
        <v>7.493145041053394</v>
      </c>
      <c r="J84" s="65">
        <f t="shared" si="27"/>
        <v>0.06985993352076186</v>
      </c>
      <c r="K84" s="95">
        <f t="shared" si="31"/>
        <v>1.1561312258213778</v>
      </c>
      <c r="L84" s="96">
        <f t="shared" si="32"/>
        <v>30.68395910965267</v>
      </c>
      <c r="M84" s="24">
        <f t="shared" si="35"/>
        <v>26.97532214779222</v>
      </c>
      <c r="N84" s="24"/>
      <c r="O84" s="24">
        <f t="shared" si="36"/>
        <v>10</v>
      </c>
      <c r="P84" s="88">
        <f t="shared" si="37"/>
        <v>1.9400000000000013</v>
      </c>
      <c r="Q84" s="175">
        <f t="shared" si="38"/>
        <v>-10.582653329624838</v>
      </c>
    </row>
    <row r="85" spans="3:17" ht="12.75">
      <c r="C85" s="37"/>
      <c r="D85" s="59">
        <f t="shared" si="39"/>
        <v>1.9900000000000013</v>
      </c>
      <c r="E85" s="37"/>
      <c r="G85" s="42">
        <f t="shared" si="29"/>
        <v>85.37915088714755</v>
      </c>
      <c r="H85" s="43">
        <f t="shared" si="33"/>
        <v>0.1</v>
      </c>
      <c r="I85" s="36">
        <f t="shared" si="30"/>
        <v>6.969309381158239</v>
      </c>
      <c r="J85" s="65">
        <f t="shared" si="27"/>
        <v>0.06043372695528903</v>
      </c>
      <c r="K85" s="95">
        <f t="shared" si="31"/>
        <v>1.1842041728982888</v>
      </c>
      <c r="L85" s="96">
        <f t="shared" si="32"/>
        <v>31.031291936733794</v>
      </c>
      <c r="M85" s="24">
        <f t="shared" si="35"/>
        <v>25.08951377216966</v>
      </c>
      <c r="N85" s="24"/>
      <c r="O85" s="24">
        <f t="shared" si="36"/>
        <v>10</v>
      </c>
      <c r="P85" s="88">
        <f t="shared" si="37"/>
        <v>1.9900000000000013</v>
      </c>
      <c r="Q85" s="175">
        <f t="shared" si="38"/>
        <v>-10.476713197903083</v>
      </c>
    </row>
    <row r="86" spans="3:17" ht="12.75">
      <c r="C86" s="37"/>
      <c r="D86" s="59">
        <f aca="true" t="shared" si="40" ref="D86:D103">D85+0.05</f>
        <v>2.0400000000000014</v>
      </c>
      <c r="E86" s="37"/>
      <c r="G86" s="42">
        <f t="shared" si="29"/>
        <v>85.05429143719316</v>
      </c>
      <c r="H86" s="43">
        <f t="shared" si="33"/>
        <v>0.1</v>
      </c>
      <c r="I86" s="36">
        <f t="shared" si="30"/>
        <v>6.450418729366517</v>
      </c>
      <c r="J86" s="65">
        <f t="shared" si="27"/>
        <v>0.05176970681103172</v>
      </c>
      <c r="K86" s="95">
        <f t="shared" si="31"/>
        <v>1.212009265693153</v>
      </c>
      <c r="L86" s="96">
        <f t="shared" si="32"/>
        <v>31.352612075030596</v>
      </c>
      <c r="M86" s="24">
        <f t="shared" si="35"/>
        <v>23.221507425719462</v>
      </c>
      <c r="N86" s="24"/>
      <c r="O86" s="24">
        <f t="shared" si="36"/>
        <v>10</v>
      </c>
      <c r="P86" s="88">
        <f t="shared" si="37"/>
        <v>2.0400000000000014</v>
      </c>
      <c r="Q86" s="175">
        <f t="shared" si="38"/>
        <v>-10.377813035834427</v>
      </c>
    </row>
    <row r="87" spans="3:17" ht="12.75">
      <c r="C87" s="37"/>
      <c r="D87" s="59">
        <f t="shared" si="40"/>
        <v>2.090000000000001</v>
      </c>
      <c r="E87" s="37"/>
      <c r="G87" s="42">
        <f t="shared" si="29"/>
        <v>84.67868420008827</v>
      </c>
      <c r="H87" s="43">
        <f t="shared" si="33"/>
        <v>0.1</v>
      </c>
      <c r="I87" s="36">
        <f t="shared" si="30"/>
        <v>5.936147801191486</v>
      </c>
      <c r="J87" s="65">
        <f t="shared" si="27"/>
        <v>0.04384391238384793</v>
      </c>
      <c r="K87" s="95">
        <f t="shared" si="31"/>
        <v>1.2395354862041084</v>
      </c>
      <c r="L87" s="96">
        <f t="shared" si="32"/>
        <v>31.64814030376409</v>
      </c>
      <c r="M87" s="24">
        <f t="shared" si="35"/>
        <v>21.37013208428935</v>
      </c>
      <c r="N87" s="24"/>
      <c r="O87" s="24">
        <f t="shared" si="36"/>
        <v>11</v>
      </c>
      <c r="P87" s="88">
        <f t="shared" si="37"/>
        <v>2.090000000000001</v>
      </c>
      <c r="Q87" s="175">
        <f t="shared" si="38"/>
        <v>-10.285418563500672</v>
      </c>
    </row>
    <row r="88" spans="3:17" ht="12.75">
      <c r="C88" s="37"/>
      <c r="D88" s="59">
        <f t="shared" si="40"/>
        <v>2.140000000000001</v>
      </c>
      <c r="E88" s="37"/>
      <c r="G88" s="42">
        <f t="shared" si="29"/>
        <v>84.2396278000243</v>
      </c>
      <c r="H88" s="43">
        <f t="shared" si="33"/>
        <v>0.1</v>
      </c>
      <c r="I88" s="36">
        <f t="shared" si="30"/>
        <v>5.426202690967524</v>
      </c>
      <c r="J88" s="65">
        <f t="shared" si="27"/>
        <v>0.036634638857982786</v>
      </c>
      <c r="K88" s="95">
        <f t="shared" si="31"/>
        <v>1.2667663901265316</v>
      </c>
      <c r="L88" s="96">
        <f t="shared" si="32"/>
        <v>31.91808042116094</v>
      </c>
      <c r="M88" s="24">
        <f t="shared" si="35"/>
        <v>19.534329687483087</v>
      </c>
      <c r="N88" s="24"/>
      <c r="O88" s="24">
        <f t="shared" si="36"/>
        <v>11</v>
      </c>
      <c r="P88" s="88">
        <f t="shared" si="37"/>
        <v>2.140000000000001</v>
      </c>
      <c r="Q88" s="175">
        <f t="shared" si="38"/>
        <v>-10.198902204479268</v>
      </c>
    </row>
    <row r="89" spans="3:17" ht="12.75">
      <c r="C89" s="37"/>
      <c r="D89" s="59">
        <f t="shared" si="40"/>
        <v>2.190000000000001</v>
      </c>
      <c r="E89" s="37"/>
      <c r="G89" s="42">
        <f t="shared" si="29"/>
        <v>83.71981166362787</v>
      </c>
      <c r="H89" s="43">
        <f t="shared" si="33"/>
        <v>0.1</v>
      </c>
      <c r="I89" s="36">
        <f t="shared" si="30"/>
        <v>4.9203289406028725</v>
      </c>
      <c r="J89" s="65">
        <f t="shared" si="27"/>
        <v>0.03012230248893552</v>
      </c>
      <c r="K89" s="95">
        <f t="shared" si="31"/>
        <v>1.2936782803090916</v>
      </c>
      <c r="L89" s="96">
        <f t="shared" si="32"/>
        <v>32.162620484087526</v>
      </c>
      <c r="M89" s="24">
        <f t="shared" si="35"/>
        <v>17.71318418617034</v>
      </c>
      <c r="N89" s="24"/>
      <c r="O89" s="24">
        <f t="shared" si="36"/>
        <v>11</v>
      </c>
      <c r="P89" s="88">
        <f t="shared" si="37"/>
        <v>2.190000000000001</v>
      </c>
      <c r="Q89" s="175">
        <f t="shared" si="38"/>
        <v>-10.117475007293066</v>
      </c>
    </row>
    <row r="90" spans="3:17" ht="12.75">
      <c r="C90" s="37"/>
      <c r="D90" s="59">
        <f t="shared" si="40"/>
        <v>2.2400000000000007</v>
      </c>
      <c r="E90" s="37"/>
      <c r="G90" s="42">
        <f t="shared" si="29"/>
        <v>83.0950270125676</v>
      </c>
      <c r="H90" s="43">
        <f t="shared" si="33"/>
        <v>0.1</v>
      </c>
      <c r="I90" s="36">
        <f t="shared" si="30"/>
        <v>4.418325429555774</v>
      </c>
      <c r="J90" s="65">
        <f t="shared" si="27"/>
        <v>0.02428931632006935</v>
      </c>
      <c r="K90" s="95">
        <f t="shared" si="31"/>
        <v>1.3202374982664913</v>
      </c>
      <c r="L90" s="96">
        <f t="shared" si="32"/>
        <v>32.38193443016743</v>
      </c>
      <c r="M90" s="24">
        <f t="shared" si="35"/>
        <v>15.905971546400789</v>
      </c>
      <c r="N90" s="24"/>
      <c r="O90" s="24">
        <f t="shared" si="36"/>
        <v>11</v>
      </c>
      <c r="P90" s="88">
        <f t="shared" si="37"/>
        <v>2.2400000000000007</v>
      </c>
      <c r="Q90" s="175">
        <f t="shared" si="38"/>
        <v>-10.040070220941999</v>
      </c>
    </row>
    <row r="91" spans="3:17" ht="12.75">
      <c r="C91" s="37"/>
      <c r="D91" s="59">
        <f t="shared" si="40"/>
        <v>2.2900000000000005</v>
      </c>
      <c r="E91" s="37"/>
      <c r="G91" s="42">
        <f t="shared" si="29"/>
        <v>82.33037165310242</v>
      </c>
      <c r="H91" s="43">
        <f t="shared" si="33"/>
        <v>0.1</v>
      </c>
      <c r="I91" s="36">
        <f t="shared" si="30"/>
        <v>3.9200687429011394</v>
      </c>
      <c r="J91" s="65">
        <f t="shared" si="27"/>
        <v>0.019119972165460648</v>
      </c>
      <c r="K91" s="95">
        <f t="shared" si="31"/>
        <v>1.3463962857362965</v>
      </c>
      <c r="L91" s="96">
        <f t="shared" si="32"/>
        <v>32.576184437145</v>
      </c>
      <c r="M91" s="24">
        <f t="shared" si="35"/>
        <v>14.112247474444102</v>
      </c>
      <c r="N91" s="24"/>
      <c r="O91" s="24">
        <f t="shared" si="36"/>
        <v>11</v>
      </c>
      <c r="P91" s="88">
        <f t="shared" si="37"/>
        <v>2.2900000000000005</v>
      </c>
      <c r="Q91" s="175">
        <f t="shared" si="38"/>
        <v>-9.965133733092735</v>
      </c>
    </row>
    <row r="92" spans="3:17" ht="12.75">
      <c r="C92" s="37"/>
      <c r="D92" s="59">
        <f t="shared" si="40"/>
        <v>2.3400000000000003</v>
      </c>
      <c r="E92" s="37"/>
      <c r="G92" s="42">
        <f t="shared" si="29"/>
        <v>81.37365899973337</v>
      </c>
      <c r="H92" s="43">
        <f t="shared" si="33"/>
        <v>0.1</v>
      </c>
      <c r="I92" s="36">
        <f t="shared" si="30"/>
        <v>3.425557523549138</v>
      </c>
      <c r="J92" s="65">
        <f t="shared" si="27"/>
        <v>0.014600321510883139</v>
      </c>
      <c r="K92" s="95">
        <f t="shared" si="31"/>
        <v>1.3720862365195536</v>
      </c>
      <c r="L92" s="96">
        <f t="shared" si="32"/>
        <v>32.745524737418194</v>
      </c>
      <c r="M92" s="24">
        <f t="shared" si="35"/>
        <v>12.332007084776896</v>
      </c>
      <c r="N92" s="24"/>
      <c r="O92" s="24">
        <f t="shared" si="36"/>
        <v>11</v>
      </c>
      <c r="P92" s="88">
        <f t="shared" si="37"/>
        <v>2.3400000000000003</v>
      </c>
      <c r="Q92" s="175">
        <f t="shared" si="38"/>
        <v>-9.890224387040067</v>
      </c>
    </row>
    <row r="93" spans="3:17" ht="12.75">
      <c r="C93" s="37"/>
      <c r="D93" s="59">
        <f t="shared" si="40"/>
        <v>2.39</v>
      </c>
      <c r="E93" s="37"/>
      <c r="G93" s="42">
        <f t="shared" si="29"/>
        <v>80.14331764328446</v>
      </c>
      <c r="H93" s="43">
        <f t="shared" si="33"/>
        <v>0.1</v>
      </c>
      <c r="I93" s="36">
        <f t="shared" si="30"/>
        <v>2.9349976190169818</v>
      </c>
      <c r="J93" s="65">
        <f t="shared" si="27"/>
        <v>0.010718040563912986</v>
      </c>
      <c r="K93" s="95">
        <f t="shared" si="31"/>
        <v>1.397207508289901</v>
      </c>
      <c r="L93" s="96">
        <f t="shared" si="32"/>
        <v>32.8901084476477</v>
      </c>
      <c r="M93" s="24">
        <f t="shared" si="35"/>
        <v>10.565991428461135</v>
      </c>
      <c r="N93" s="24"/>
      <c r="O93" s="24">
        <f t="shared" si="36"/>
        <v>11</v>
      </c>
      <c r="P93" s="88">
        <f t="shared" si="37"/>
        <v>2.39</v>
      </c>
      <c r="Q93" s="175">
        <f t="shared" si="38"/>
        <v>-9.811198090643156</v>
      </c>
    </row>
    <row r="94" spans="3:17" ht="12.75">
      <c r="C94" s="37"/>
      <c r="D94" s="59">
        <f t="shared" si="40"/>
        <v>2.44</v>
      </c>
      <c r="E94" s="37"/>
      <c r="G94" s="42">
        <f t="shared" si="29"/>
        <v>78.50461816710977</v>
      </c>
      <c r="H94" s="43">
        <f t="shared" si="33"/>
        <v>0.1</v>
      </c>
      <c r="I94" s="36">
        <f t="shared" si="30"/>
        <v>2.448977650590885</v>
      </c>
      <c r="J94" s="65">
        <f t="shared" si="27"/>
        <v>0.007462245510012423</v>
      </c>
      <c r="K94" s="95">
        <f t="shared" si="31"/>
        <v>1.4216102174764498</v>
      </c>
      <c r="L94" s="96">
        <f t="shared" si="32"/>
        <v>33.01010109999396</v>
      </c>
      <c r="M94" s="24">
        <f t="shared" si="35"/>
        <v>8.816319542127186</v>
      </c>
      <c r="N94" s="24"/>
      <c r="O94" s="24">
        <f t="shared" si="36"/>
        <v>11</v>
      </c>
      <c r="P94" s="88">
        <f t="shared" si="37"/>
        <v>2.44</v>
      </c>
      <c r="Q94" s="175">
        <f t="shared" si="38"/>
        <v>-9.72039936852197</v>
      </c>
    </row>
    <row r="95" spans="3:17" ht="12.75">
      <c r="C95" s="37"/>
      <c r="D95" s="59">
        <f t="shared" si="40"/>
        <v>2.4899999999999998</v>
      </c>
      <c r="E95" s="37"/>
      <c r="G95" s="42">
        <f t="shared" si="29"/>
        <v>76.21886380120344</v>
      </c>
      <c r="H95" s="43">
        <f t="shared" si="33"/>
        <v>0.1</v>
      </c>
      <c r="I95" s="36">
        <f t="shared" si="30"/>
        <v>1.9688666685935057</v>
      </c>
      <c r="J95" s="65">
        <f t="shared" si="27"/>
        <v>0.0048231692646887835</v>
      </c>
      <c r="K95" s="95">
        <f t="shared" si="31"/>
        <v>1.4450607694364832</v>
      </c>
      <c r="L95" s="96">
        <f t="shared" si="32"/>
        <v>33.10571052165059</v>
      </c>
      <c r="M95" s="24">
        <f t="shared" si="35"/>
        <v>7.087920006936621</v>
      </c>
      <c r="N95" s="24"/>
      <c r="O95" s="24">
        <f t="shared" si="36"/>
        <v>11</v>
      </c>
      <c r="P95" s="88">
        <f t="shared" si="37"/>
        <v>2.4899999999999998</v>
      </c>
      <c r="Q95" s="175">
        <f t="shared" si="38"/>
        <v>-9.602219639947618</v>
      </c>
    </row>
    <row r="96" spans="3:17" ht="12.75">
      <c r="C96" s="37"/>
      <c r="D96" s="59">
        <f t="shared" si="40"/>
        <v>2.5399999999999996</v>
      </c>
      <c r="E96" s="37"/>
      <c r="G96" s="42">
        <f t="shared" si="29"/>
        <v>72.82258743912698</v>
      </c>
      <c r="H96" s="43">
        <f t="shared" si="33"/>
        <v>0.1</v>
      </c>
      <c r="I96" s="36">
        <f t="shared" si="30"/>
        <v>1.4978339034400638</v>
      </c>
      <c r="J96" s="65">
        <f t="shared" si="27"/>
        <v>0.002791432965737015</v>
      </c>
      <c r="K96" s="95">
        <f t="shared" si="31"/>
        <v>1.4671786410381655</v>
      </c>
      <c r="L96" s="96">
        <f t="shared" si="32"/>
        <v>33.177261662532814</v>
      </c>
      <c r="M96" s="24">
        <f t="shared" si="35"/>
        <v>5.39220205238423</v>
      </c>
      <c r="N96" s="24"/>
      <c r="O96" s="24">
        <f t="shared" si="36"/>
        <v>11</v>
      </c>
      <c r="P96" s="88">
        <f t="shared" si="37"/>
        <v>2.5399999999999996</v>
      </c>
      <c r="Q96" s="175">
        <f t="shared" si="38"/>
        <v>-9.42065530306887</v>
      </c>
    </row>
    <row r="97" spans="3:17" ht="12.75">
      <c r="C97" s="37"/>
      <c r="D97" s="59">
        <f t="shared" si="40"/>
        <v>2.5899999999999994</v>
      </c>
      <c r="E97" s="37"/>
      <c r="G97" s="42">
        <f t="shared" si="29"/>
        <v>67.29851873971951</v>
      </c>
      <c r="H97" s="43">
        <f t="shared" si="33"/>
        <v>0.1</v>
      </c>
      <c r="I97" s="36">
        <f t="shared" si="30"/>
        <v>1.043938147839908</v>
      </c>
      <c r="J97" s="65">
        <f t="shared" si="27"/>
        <v>0.0013559679537585002</v>
      </c>
      <c r="K97" s="95">
        <f t="shared" si="31"/>
        <v>1.4873229878942698</v>
      </c>
      <c r="L97" s="96">
        <f t="shared" si="32"/>
        <v>33.225414776980685</v>
      </c>
      <c r="M97" s="24">
        <f t="shared" si="35"/>
        <v>3.7581773322236685</v>
      </c>
      <c r="N97" s="24"/>
      <c r="O97" s="24">
        <f t="shared" si="36"/>
        <v>11</v>
      </c>
      <c r="P97" s="88">
        <f t="shared" si="37"/>
        <v>2.5899999999999994</v>
      </c>
      <c r="Q97" s="175">
        <f t="shared" si="38"/>
        <v>-9.07791511200315</v>
      </c>
    </row>
    <row r="98" spans="3:17" ht="12.75">
      <c r="C98" s="37"/>
      <c r="D98" s="59">
        <f t="shared" si="40"/>
        <v>2.6399999999999992</v>
      </c>
      <c r="E98" s="37"/>
      <c r="G98" s="42">
        <f t="shared" si="29"/>
        <v>57.02068079107792</v>
      </c>
      <c r="H98" s="43">
        <f t="shared" si="33"/>
        <v>0.1</v>
      </c>
      <c r="I98" s="36">
        <f t="shared" si="30"/>
        <v>0.6317958514981312</v>
      </c>
      <c r="J98" s="65">
        <f t="shared" si="27"/>
        <v>0.0004966534191281541</v>
      </c>
      <c r="K98" s="95">
        <f t="shared" si="31"/>
        <v>1.5045184581704718</v>
      </c>
      <c r="L98" s="96">
        <f t="shared" si="32"/>
        <v>33.25191441465568</v>
      </c>
      <c r="M98" s="24">
        <f t="shared" si="35"/>
        <v>2.2744650653932723</v>
      </c>
      <c r="N98" s="24"/>
      <c r="O98" s="24">
        <f t="shared" si="36"/>
        <v>11</v>
      </c>
      <c r="P98" s="88">
        <f t="shared" si="37"/>
        <v>2.6399999999999992</v>
      </c>
      <c r="Q98" s="175">
        <f t="shared" si="38"/>
        <v>-8.242845926835562</v>
      </c>
    </row>
    <row r="99" spans="3:17" ht="12.75">
      <c r="C99" s="37"/>
      <c r="D99" s="59">
        <f t="shared" si="40"/>
        <v>2.689999999999999</v>
      </c>
      <c r="E99" s="37"/>
      <c r="G99" s="42">
        <f t="shared" si="29"/>
        <v>34.11175989006094</v>
      </c>
      <c r="H99" s="43">
        <f t="shared" si="33"/>
        <v>0.1</v>
      </c>
      <c r="I99" s="36">
        <f t="shared" si="30"/>
        <v>0.3564707391574157</v>
      </c>
      <c r="J99" s="65">
        <f t="shared" si="27"/>
        <v>0.0001581057494441151</v>
      </c>
      <c r="K99" s="95">
        <f t="shared" si="31"/>
        <v>1.5192753708741202</v>
      </c>
      <c r="L99" s="96">
        <f t="shared" si="32"/>
        <v>33.261910013544465</v>
      </c>
      <c r="M99" s="24">
        <f t="shared" si="35"/>
        <v>1.2832946609666964</v>
      </c>
      <c r="N99" s="24"/>
      <c r="O99" s="24">
        <f t="shared" si="36"/>
        <v>11</v>
      </c>
      <c r="P99" s="88">
        <f t="shared" si="37"/>
        <v>2.689999999999999</v>
      </c>
      <c r="Q99" s="175">
        <f t="shared" si="38"/>
        <v>-5.506502246814331</v>
      </c>
    </row>
    <row r="100" spans="3:17" ht="12.75">
      <c r="C100" s="37"/>
      <c r="D100" s="59">
        <f t="shared" si="40"/>
        <v>2.739999999999999</v>
      </c>
      <c r="E100" s="37"/>
      <c r="G100" s="42">
        <f t="shared" si="29"/>
        <v>-14.612384687389579</v>
      </c>
      <c r="H100" s="43">
        <f t="shared" si="33"/>
        <v>0.1</v>
      </c>
      <c r="I100" s="36">
        <f t="shared" si="30"/>
        <v>0.4801343033575459</v>
      </c>
      <c r="J100" s="65">
        <f t="shared" si="27"/>
        <v>0.0002868305202359675</v>
      </c>
      <c r="K100" s="95">
        <f t="shared" si="31"/>
        <v>1.5425055807300265</v>
      </c>
      <c r="L100" s="96">
        <f t="shared" si="32"/>
        <v>33.2558536348243</v>
      </c>
      <c r="M100" s="24">
        <f t="shared" si="35"/>
        <v>1.7284834920871655</v>
      </c>
      <c r="N100" s="24"/>
      <c r="O100" s="24">
        <f t="shared" si="36"/>
        <v>11</v>
      </c>
      <c r="P100" s="88">
        <f t="shared" si="37"/>
        <v>2.739999999999999</v>
      </c>
      <c r="Q100" s="175">
        <f t="shared" si="38"/>
        <v>2.473271284002614</v>
      </c>
    </row>
    <row r="101" spans="3:17" ht="12.75">
      <c r="C101" s="37"/>
      <c r="D101" s="59">
        <f t="shared" si="40"/>
        <v>2.7899999999999987</v>
      </c>
      <c r="E101" s="37"/>
      <c r="G101" s="42">
        <f t="shared" si="29"/>
        <v>-59.28235128899882</v>
      </c>
      <c r="H101" s="43">
        <f t="shared" si="33"/>
        <v>0.1</v>
      </c>
      <c r="I101" s="36">
        <f t="shared" si="30"/>
        <v>0.9016712705069052</v>
      </c>
      <c r="J101" s="65">
        <f>0.5*roa*sb*cx*I101*I101</f>
        <v>0.0010115709623386923</v>
      </c>
      <c r="K101" s="95">
        <f t="shared" si="31"/>
        <v>1.5655346144828743</v>
      </c>
      <c r="L101" s="96">
        <f t="shared" si="32"/>
        <v>33.2170955220664</v>
      </c>
      <c r="M101" s="24">
        <f t="shared" si="35"/>
        <v>3.2460165738248588</v>
      </c>
      <c r="N101" s="24"/>
      <c r="O101" s="24">
        <f t="shared" si="36"/>
        <v>11</v>
      </c>
      <c r="P101" s="88">
        <f t="shared" si="37"/>
        <v>2.7899999999999987</v>
      </c>
      <c r="Q101" s="175">
        <f t="shared" si="38"/>
        <v>8.430739342987216</v>
      </c>
    </row>
    <row r="102" spans="3:17" ht="12.75">
      <c r="C102" s="37"/>
      <c r="D102" s="59">
        <f t="shared" si="40"/>
        <v>2.8399999999999985</v>
      </c>
      <c r="E102" s="37"/>
      <c r="G102" s="42">
        <f t="shared" si="29"/>
        <v>-74.81159215550232</v>
      </c>
      <c r="H102" s="43">
        <f t="shared" si="33"/>
        <v>0.1</v>
      </c>
      <c r="I102" s="36">
        <f t="shared" si="30"/>
        <v>1.3745320851603404</v>
      </c>
      <c r="J102" s="65">
        <f t="shared" si="27"/>
        <v>0.0023507673684917667</v>
      </c>
      <c r="K102" s="95">
        <f t="shared" si="31"/>
        <v>1.5835405676213008</v>
      </c>
      <c r="L102" s="96">
        <f t="shared" si="32"/>
        <v>33.15076957100337</v>
      </c>
      <c r="M102" s="24">
        <f t="shared" si="35"/>
        <v>4.9483155065772255</v>
      </c>
      <c r="N102" s="24"/>
      <c r="O102" s="24">
        <f t="shared" si="36"/>
        <v>11</v>
      </c>
      <c r="P102" s="88">
        <f t="shared" si="37"/>
        <v>2.8399999999999985</v>
      </c>
      <c r="Q102" s="175">
        <f t="shared" si="38"/>
        <v>9.457216293068738</v>
      </c>
    </row>
    <row r="103" spans="3:17" ht="12.75">
      <c r="C103" s="37"/>
      <c r="D103" s="59">
        <f t="shared" si="40"/>
        <v>2.8899999999999983</v>
      </c>
      <c r="E103" s="37"/>
      <c r="G103" s="42">
        <f t="shared" si="29"/>
        <v>-80.15277443905175</v>
      </c>
      <c r="H103" s="43">
        <f t="shared" si="33"/>
        <v>0.1</v>
      </c>
      <c r="I103" s="36">
        <f t="shared" si="30"/>
        <v>1.8566302974263666</v>
      </c>
      <c r="J103" s="65">
        <f aca="true" t="shared" si="41" ref="J103:J166">0.5*roa*sb*cx*I103*I103</f>
        <v>0.004288947757463412</v>
      </c>
      <c r="K103" s="95">
        <f t="shared" si="31"/>
        <v>1.5994167669650687</v>
      </c>
      <c r="L103" s="96">
        <f t="shared" si="32"/>
        <v>33.059305717773256</v>
      </c>
      <c r="M103" s="24">
        <f t="shared" si="35"/>
        <v>6.68386907073492</v>
      </c>
      <c r="N103" s="24"/>
      <c r="O103" s="24">
        <f t="shared" si="36"/>
        <v>11</v>
      </c>
      <c r="P103" s="88">
        <f t="shared" si="37"/>
        <v>2.8899999999999983</v>
      </c>
      <c r="Q103" s="175">
        <f t="shared" si="38"/>
        <v>9.641964245320558</v>
      </c>
    </row>
    <row r="104" spans="3:17" ht="12.75">
      <c r="C104" s="37"/>
      <c r="D104" s="59">
        <f aca="true" t="shared" si="42" ref="D104:D143">D103+0.05</f>
        <v>2.939999999999998</v>
      </c>
      <c r="E104" s="37"/>
      <c r="G104" s="42">
        <f t="shared" si="29"/>
        <v>-82.73974838004918</v>
      </c>
      <c r="H104" s="43">
        <f t="shared" si="33"/>
        <v>0.1</v>
      </c>
      <c r="I104" s="36">
        <f t="shared" si="30"/>
        <v>2.34105316804269</v>
      </c>
      <c r="J104" s="65">
        <f t="shared" si="41"/>
        <v>0.006819027534890799</v>
      </c>
      <c r="K104" s="95">
        <f t="shared" si="31"/>
        <v>1.6142094676993288</v>
      </c>
      <c r="L104" s="96">
        <f t="shared" si="32"/>
        <v>32.94319154618342</v>
      </c>
      <c r="M104" s="24">
        <f t="shared" si="35"/>
        <v>8.427791404953684</v>
      </c>
      <c r="N104" s="24"/>
      <c r="O104" s="24">
        <f t="shared" si="36"/>
        <v>11</v>
      </c>
      <c r="P104" s="88">
        <f t="shared" si="37"/>
        <v>2.939999999999998</v>
      </c>
      <c r="Q104" s="175">
        <f t="shared" si="38"/>
        <v>9.688457412326501</v>
      </c>
    </row>
    <row r="105" spans="3:17" ht="12.75">
      <c r="C105" s="37"/>
      <c r="D105" s="59">
        <f t="shared" si="42"/>
        <v>2.989999999999998</v>
      </c>
      <c r="E105" s="37"/>
      <c r="G105" s="42">
        <f t="shared" si="29"/>
        <v>-84.25650217821483</v>
      </c>
      <c r="H105" s="43">
        <f t="shared" si="33"/>
        <v>0.1</v>
      </c>
      <c r="I105" s="36">
        <f t="shared" si="30"/>
        <v>2.825681286213695</v>
      </c>
      <c r="J105" s="65">
        <f t="shared" si="41"/>
        <v>0.009934505181769865</v>
      </c>
      <c r="K105" s="95">
        <f t="shared" si="31"/>
        <v>1.6283484912807733</v>
      </c>
      <c r="L105" s="96">
        <f t="shared" si="32"/>
        <v>32.802616744599675</v>
      </c>
      <c r="M105" s="24">
        <f t="shared" si="35"/>
        <v>10.172452630369301</v>
      </c>
      <c r="N105" s="24"/>
      <c r="O105" s="24">
        <f t="shared" si="36"/>
        <v>11</v>
      </c>
      <c r="P105" s="88">
        <f t="shared" si="37"/>
        <v>2.989999999999998</v>
      </c>
      <c r="Q105" s="175">
        <f t="shared" si="38"/>
        <v>9.69256236342013</v>
      </c>
    </row>
    <row r="106" spans="3:17" ht="12.75">
      <c r="C106" s="37"/>
      <c r="D106" s="59">
        <f t="shared" si="42"/>
        <v>3.039999999999998</v>
      </c>
      <c r="E106" s="37"/>
      <c r="G106" s="42">
        <f t="shared" si="29"/>
        <v>-85.25172660548006</v>
      </c>
      <c r="H106" s="43">
        <f t="shared" si="33"/>
        <v>0.1</v>
      </c>
      <c r="I106" s="36">
        <f t="shared" si="30"/>
        <v>3.3095306363801256</v>
      </c>
      <c r="J106" s="65">
        <f t="shared" si="41"/>
        <v>0.013628018085850607</v>
      </c>
      <c r="K106" s="95">
        <f t="shared" si="31"/>
        <v>1.6420463367592817</v>
      </c>
      <c r="L106" s="96">
        <f t="shared" si="32"/>
        <v>32.63770812865711</v>
      </c>
      <c r="M106" s="24">
        <f t="shared" si="35"/>
        <v>11.914310290968452</v>
      </c>
      <c r="N106" s="24"/>
      <c r="O106" s="24">
        <f t="shared" si="36"/>
        <v>11</v>
      </c>
      <c r="P106" s="88">
        <f t="shared" si="37"/>
        <v>3.039999999999998</v>
      </c>
      <c r="Q106" s="175">
        <f t="shared" si="38"/>
        <v>9.676987003328648</v>
      </c>
    </row>
    <row r="107" spans="3:17" ht="12.75">
      <c r="C107" s="37"/>
      <c r="D107" s="59">
        <f t="shared" si="42"/>
        <v>3.0899999999999976</v>
      </c>
      <c r="E107" s="37"/>
      <c r="G107" s="42">
        <f t="shared" si="29"/>
        <v>-85.95461974325849</v>
      </c>
      <c r="H107" s="43">
        <f t="shared" si="33"/>
        <v>0.1</v>
      </c>
      <c r="I107" s="36">
        <f t="shared" si="30"/>
        <v>3.791994540607338</v>
      </c>
      <c r="J107" s="65">
        <f t="shared" si="41"/>
        <v>0.01789102805103764</v>
      </c>
      <c r="K107" s="95">
        <f t="shared" si="31"/>
        <v>1.655421944770099</v>
      </c>
      <c r="L107" s="96">
        <f t="shared" si="32"/>
        <v>32.44858079165812</v>
      </c>
      <c r="M107" s="24">
        <f t="shared" si="35"/>
        <v>13.651180346186417</v>
      </c>
      <c r="N107" s="24"/>
      <c r="O107" s="24">
        <f t="shared" si="36"/>
        <v>11</v>
      </c>
      <c r="P107" s="88">
        <f t="shared" si="37"/>
        <v>3.0899999999999976</v>
      </c>
      <c r="Q107" s="175">
        <f t="shared" si="38"/>
        <v>9.64927808454428</v>
      </c>
    </row>
    <row r="108" spans="3:17" ht="12.75">
      <c r="C108" s="37"/>
      <c r="D108" s="59">
        <f t="shared" si="42"/>
        <v>3.1399999999999975</v>
      </c>
      <c r="E108" s="37"/>
      <c r="G108" s="42">
        <f t="shared" si="29"/>
        <v>-86.47744638686213</v>
      </c>
      <c r="H108" s="43">
        <f t="shared" si="33"/>
        <v>0.1</v>
      </c>
      <c r="I108" s="36">
        <f t="shared" si="30"/>
        <v>4.272622320155675</v>
      </c>
      <c r="J108" s="65">
        <f t="shared" si="41"/>
        <v>0.022713753046779955</v>
      </c>
      <c r="K108" s="95">
        <f t="shared" si="31"/>
        <v>1.66854774718249</v>
      </c>
      <c r="L108" s="96">
        <f t="shared" si="32"/>
        <v>32.235353290998</v>
      </c>
      <c r="M108" s="24">
        <f t="shared" si="35"/>
        <v>15.381440352560428</v>
      </c>
      <c r="N108" s="24"/>
      <c r="O108" s="24">
        <f t="shared" si="36"/>
        <v>11</v>
      </c>
      <c r="P108" s="88">
        <f t="shared" si="37"/>
        <v>3.1399999999999975</v>
      </c>
      <c r="Q108" s="175">
        <f t="shared" si="38"/>
        <v>9.612555590966767</v>
      </c>
    </row>
    <row r="109" spans="3:17" ht="12.75">
      <c r="C109" s="37"/>
      <c r="D109" s="59">
        <f t="shared" si="42"/>
        <v>3.1899999999999973</v>
      </c>
      <c r="E109" s="37"/>
      <c r="G109" s="42">
        <f t="shared" si="29"/>
        <v>-86.8815765723008</v>
      </c>
      <c r="H109" s="43">
        <f t="shared" si="33"/>
        <v>0.1</v>
      </c>
      <c r="I109" s="36">
        <f t="shared" si="30"/>
        <v>4.751039125795876</v>
      </c>
      <c r="J109" s="65">
        <f t="shared" si="41"/>
        <v>0.02808517301941316</v>
      </c>
      <c r="K109" s="95">
        <f t="shared" si="31"/>
        <v>1.6814705472657248</v>
      </c>
      <c r="L109" s="96">
        <f t="shared" si="32"/>
        <v>31.99815309459185</v>
      </c>
      <c r="M109" s="24">
        <f t="shared" si="35"/>
        <v>17.103740852865155</v>
      </c>
      <c r="N109" s="24"/>
      <c r="O109" s="24">
        <f t="shared" si="36"/>
        <v>11</v>
      </c>
      <c r="P109" s="88">
        <f t="shared" si="37"/>
        <v>3.1899999999999973</v>
      </c>
      <c r="Q109" s="175">
        <f t="shared" si="38"/>
        <v>9.56833611280407</v>
      </c>
    </row>
    <row r="110" spans="3:17" ht="12.75">
      <c r="C110" s="37"/>
      <c r="D110" s="59">
        <f t="shared" si="42"/>
        <v>3.239999999999997</v>
      </c>
      <c r="E110" s="37"/>
      <c r="G110" s="42">
        <f t="shared" si="29"/>
        <v>-87.20336208348779</v>
      </c>
      <c r="H110" s="43">
        <f t="shared" si="33"/>
        <v>0.1</v>
      </c>
      <c r="I110" s="36">
        <f t="shared" si="30"/>
        <v>5.2269123548154</v>
      </c>
      <c r="J110" s="65">
        <f t="shared" si="41"/>
        <v>0.03399306506909958</v>
      </c>
      <c r="K110" s="95">
        <f t="shared" si="31"/>
        <v>1.6942219032051056</v>
      </c>
      <c r="L110" s="96">
        <f t="shared" si="32"/>
        <v>31.73711873893342</v>
      </c>
      <c r="M110" s="24">
        <f t="shared" si="35"/>
        <v>18.81688447733544</v>
      </c>
      <c r="N110" s="24"/>
      <c r="O110" s="24">
        <f t="shared" si="36"/>
        <v>11</v>
      </c>
      <c r="P110" s="88">
        <f t="shared" si="37"/>
        <v>3.239999999999997</v>
      </c>
      <c r="Q110" s="175">
        <f t="shared" si="38"/>
        <v>9.5174645803905</v>
      </c>
    </row>
    <row r="111" spans="3:17" ht="12.75">
      <c r="C111" s="37"/>
      <c r="D111" s="59">
        <f t="shared" si="42"/>
        <v>3.289999999999997</v>
      </c>
      <c r="E111" s="37"/>
      <c r="G111" s="42">
        <f t="shared" si="29"/>
        <v>-87.4656960573131</v>
      </c>
      <c r="H111" s="43">
        <f t="shared" si="33"/>
        <v>0.1</v>
      </c>
      <c r="I111" s="36">
        <f t="shared" si="30"/>
        <v>5.699936077408357</v>
      </c>
      <c r="J111" s="65">
        <f t="shared" si="41"/>
        <v>0.04042405353034504</v>
      </c>
      <c r="K111" s="95">
        <f aca="true" t="shared" si="43" ref="K111:K143">K110+I111*(D111-D110)*COS(G111*PI()/180)</f>
        <v>1.7068237569076623</v>
      </c>
      <c r="L111" s="96">
        <f aca="true" t="shared" si="44" ref="L111:L143">L110+I111*(D111-D110)*SIN(G111*PI()/180)</f>
        <v>31.4524006827803</v>
      </c>
      <c r="M111" s="24">
        <f t="shared" si="35"/>
        <v>20.519769878670086</v>
      </c>
      <c r="N111" s="24"/>
      <c r="O111" s="24">
        <f t="shared" si="36"/>
        <v>10</v>
      </c>
      <c r="P111" s="88">
        <f t="shared" si="37"/>
        <v>3.289999999999997</v>
      </c>
      <c r="Q111" s="175">
        <f t="shared" si="38"/>
        <v>9.460474451859183</v>
      </c>
    </row>
    <row r="112" spans="3:17" ht="12.75">
      <c r="C112" s="37"/>
      <c r="D112" s="59">
        <f t="shared" si="42"/>
        <v>3.3399999999999967</v>
      </c>
      <c r="E112" s="37"/>
      <c r="G112" s="42">
        <f t="shared" si="29"/>
        <v>-87.68370986837024</v>
      </c>
      <c r="H112" s="43">
        <f t="shared" si="33"/>
        <v>0.1</v>
      </c>
      <c r="I112" s="36">
        <f t="shared" si="30"/>
        <v>6.169823284970052</v>
      </c>
      <c r="J112" s="65">
        <f t="shared" si="41"/>
        <v>0.04736366931333261</v>
      </c>
      <c r="K112" s="95">
        <f t="shared" si="43"/>
        <v>1.7192916982562427</v>
      </c>
      <c r="L112" s="96">
        <f t="shared" si="44"/>
        <v>31.144161572903045</v>
      </c>
      <c r="M112" s="24">
        <f t="shared" si="35"/>
        <v>22.21136382589219</v>
      </c>
      <c r="N112" s="24"/>
      <c r="O112" s="24">
        <f t="shared" si="36"/>
        <v>10</v>
      </c>
      <c r="P112" s="88">
        <f t="shared" si="37"/>
        <v>3.3399999999999967</v>
      </c>
      <c r="Q112" s="175">
        <f t="shared" si="38"/>
        <v>9.397744151233931</v>
      </c>
    </row>
    <row r="113" spans="3:17" ht="12.75">
      <c r="C113" s="37"/>
      <c r="D113" s="59">
        <f t="shared" si="42"/>
        <v>3.3899999999999966</v>
      </c>
      <c r="E113" s="37"/>
      <c r="G113" s="42">
        <f t="shared" si="29"/>
        <v>-87.86780378836458</v>
      </c>
      <c r="H113" s="43">
        <f t="shared" si="33"/>
        <v>0.1</v>
      </c>
      <c r="I113" s="36">
        <f t="shared" si="30"/>
        <v>6.636301850091519</v>
      </c>
      <c r="J113" s="65">
        <f t="shared" si="41"/>
        <v>0.05479641585602427</v>
      </c>
      <c r="K113" s="95">
        <f t="shared" si="43"/>
        <v>1.7316369635170197</v>
      </c>
      <c r="L113" s="96">
        <f t="shared" si="44"/>
        <v>30.812576214300677</v>
      </c>
      <c r="M113" s="24">
        <f t="shared" si="35"/>
        <v>23.89068666032947</v>
      </c>
      <c r="N113" s="24"/>
      <c r="O113" s="24">
        <f t="shared" si="36"/>
        <v>10</v>
      </c>
      <c r="P113" s="88">
        <f t="shared" si="37"/>
        <v>3.3899999999999966</v>
      </c>
      <c r="Q113" s="175">
        <f t="shared" si="38"/>
        <v>9.32957130242938</v>
      </c>
    </row>
    <row r="114" spans="3:17" ht="12.75">
      <c r="C114" s="37"/>
      <c r="D114" s="59">
        <f t="shared" si="42"/>
        <v>3.4399999999999964</v>
      </c>
      <c r="E114" s="37"/>
      <c r="G114" s="42">
        <f t="shared" si="29"/>
        <v>-88.02536115298268</v>
      </c>
      <c r="H114" s="43">
        <f t="shared" si="33"/>
        <v>0.1</v>
      </c>
      <c r="I114" s="36">
        <f t="shared" si="30"/>
        <v>7.099112371920959</v>
      </c>
      <c r="J114" s="65">
        <f t="shared" si="41"/>
        <v>0.06270584017387087</v>
      </c>
      <c r="K114" s="95">
        <f t="shared" si="43"/>
        <v>1.7438677144592563</v>
      </c>
      <c r="L114" s="96">
        <f t="shared" si="44"/>
        <v>30.45783137655911</v>
      </c>
      <c r="M114" s="24">
        <f t="shared" si="35"/>
        <v>25.55680453891545</v>
      </c>
      <c r="N114" s="24"/>
      <c r="O114" s="24">
        <f t="shared" si="36"/>
        <v>10</v>
      </c>
      <c r="P114" s="88">
        <f t="shared" si="37"/>
        <v>3.4399999999999964</v>
      </c>
      <c r="Q114" s="175">
        <f t="shared" si="38"/>
        <v>9.256210436588821</v>
      </c>
    </row>
    <row r="115" spans="3:17" ht="12.75">
      <c r="C115" s="37"/>
      <c r="D115" s="59">
        <f t="shared" si="42"/>
        <v>3.489999999999996</v>
      </c>
      <c r="E115" s="37"/>
      <c r="G115" s="42">
        <f t="shared" si="29"/>
        <v>-88.16176789635226</v>
      </c>
      <c r="H115" s="43">
        <f t="shared" si="33"/>
        <v>0.1</v>
      </c>
      <c r="I115" s="36">
        <f t="shared" si="30"/>
        <v>7.558007029841122</v>
      </c>
      <c r="J115" s="65">
        <f t="shared" si="41"/>
        <v>0.0710746079648859</v>
      </c>
      <c r="K115" s="95">
        <f t="shared" si="43"/>
        <v>1.75598988813496</v>
      </c>
      <c r="L115" s="96">
        <f t="shared" si="44"/>
        <v>30.08012550082616</v>
      </c>
      <c r="M115" s="24">
        <f t="shared" si="35"/>
        <v>27.20882530742804</v>
      </c>
      <c r="N115" s="24"/>
      <c r="O115" s="24">
        <f t="shared" si="36"/>
        <v>10</v>
      </c>
      <c r="P115" s="88">
        <f t="shared" si="37"/>
        <v>3.489999999999996</v>
      </c>
      <c r="Q115" s="175">
        <f t="shared" si="38"/>
        <v>9.177893158403304</v>
      </c>
    </row>
    <row r="116" spans="3:17" ht="12.75">
      <c r="C116" s="37"/>
      <c r="D116" s="59">
        <f t="shared" si="42"/>
        <v>3.539999999999996</v>
      </c>
      <c r="E116" s="37"/>
      <c r="G116" s="42">
        <f t="shared" si="29"/>
        <v>-88.28104495783137</v>
      </c>
      <c r="H116" s="43">
        <f t="shared" si="33"/>
        <v>0.1</v>
      </c>
      <c r="I116" s="36">
        <f t="shared" si="30"/>
        <v>8.012748996443687</v>
      </c>
      <c r="J116" s="65">
        <f t="shared" si="41"/>
        <v>0.07988458193745784</v>
      </c>
      <c r="K116" s="95">
        <f t="shared" si="43"/>
        <v>1.7680077795656153</v>
      </c>
      <c r="L116" s="96">
        <f t="shared" si="44"/>
        <v>29.679668341462534</v>
      </c>
      <c r="M116" s="24">
        <f t="shared" si="35"/>
        <v>28.845896387197275</v>
      </c>
      <c r="N116" s="24"/>
      <c r="O116" s="24">
        <f t="shared" si="36"/>
        <v>10</v>
      </c>
      <c r="P116" s="88">
        <f t="shared" si="37"/>
        <v>3.539999999999996</v>
      </c>
      <c r="Q116" s="175">
        <f t="shared" si="38"/>
        <v>9.094839332051322</v>
      </c>
    </row>
    <row r="117" spans="3:17" ht="12.75">
      <c r="C117" s="37"/>
      <c r="D117" s="59">
        <f t="shared" si="42"/>
        <v>3.589999999999996</v>
      </c>
      <c r="E117" s="37"/>
      <c r="G117" s="42">
        <f t="shared" si="29"/>
        <v>-88.38625479562916</v>
      </c>
      <c r="H117" s="43">
        <f t="shared" si="33"/>
        <v>0.1</v>
      </c>
      <c r="I117" s="36">
        <f t="shared" si="30"/>
        <v>8.46311216724021</v>
      </c>
      <c r="J117" s="65">
        <f t="shared" si="41"/>
        <v>0.08911690262890447</v>
      </c>
      <c r="K117" s="95">
        <f t="shared" si="43"/>
        <v>1.7799244523041804</v>
      </c>
      <c r="L117" s="96">
        <f t="shared" si="44"/>
        <v>29.256680561734722</v>
      </c>
      <c r="M117" s="24">
        <f t="shared" si="35"/>
        <v>30.467203802064756</v>
      </c>
      <c r="N117" s="24"/>
      <c r="O117" s="24">
        <f t="shared" si="36"/>
        <v>10</v>
      </c>
      <c r="P117" s="88">
        <f t="shared" si="37"/>
        <v>3.589999999999996</v>
      </c>
      <c r="Q117" s="175">
        <f t="shared" si="38"/>
        <v>9.007263415930492</v>
      </c>
    </row>
    <row r="118" spans="3:17" ht="12.75">
      <c r="C118" s="37"/>
      <c r="D118" s="59">
        <f t="shared" si="42"/>
        <v>3.6399999999999957</v>
      </c>
      <c r="E118" s="37"/>
      <c r="G118" s="42">
        <f t="shared" si="29"/>
        <v>-88.47977082808916</v>
      </c>
      <c r="H118" s="43">
        <f t="shared" si="33"/>
        <v>0.1</v>
      </c>
      <c r="I118" s="36">
        <f t="shared" si="30"/>
        <v>8.908881069975138</v>
      </c>
      <c r="J118" s="65">
        <f t="shared" si="41"/>
        <v>0.09875207103663954</v>
      </c>
      <c r="K118" s="95">
        <f t="shared" si="43"/>
        <v>1.791742034640218</v>
      </c>
      <c r="L118" s="96">
        <f t="shared" si="44"/>
        <v>28.811393295416526</v>
      </c>
      <c r="M118" s="24">
        <f t="shared" si="35"/>
        <v>32.0719718519105</v>
      </c>
      <c r="N118" s="24"/>
      <c r="O118" s="24">
        <f t="shared" si="36"/>
        <v>10</v>
      </c>
      <c r="P118" s="88">
        <f t="shared" si="37"/>
        <v>3.6399999999999957</v>
      </c>
      <c r="Q118" s="175">
        <f t="shared" si="38"/>
        <v>8.91537805469859</v>
      </c>
    </row>
    <row r="119" spans="3:17" ht="12.75">
      <c r="C119" s="37"/>
      <c r="D119" s="59">
        <f t="shared" si="42"/>
        <v>3.6899999999999955</v>
      </c>
      <c r="E119" s="37"/>
      <c r="G119" s="42">
        <f t="shared" si="29"/>
        <v>-88.5634608429776</v>
      </c>
      <c r="H119" s="43">
        <f t="shared" si="33"/>
        <v>0.1</v>
      </c>
      <c r="I119" s="36">
        <f t="shared" si="30"/>
        <v>9.34985087295326</v>
      </c>
      <c r="J119" s="65">
        <f t="shared" si="41"/>
        <v>0.10877003241807709</v>
      </c>
      <c r="K119" s="95">
        <f t="shared" si="43"/>
        <v>1.803461937776449</v>
      </c>
      <c r="L119" s="96">
        <f t="shared" si="44"/>
        <v>28.344047682153025</v>
      </c>
      <c r="M119" s="24">
        <f t="shared" si="35"/>
        <v>33.659463142631736</v>
      </c>
      <c r="N119" s="24"/>
      <c r="O119" s="24">
        <f t="shared" si="36"/>
        <v>9</v>
      </c>
      <c r="P119" s="88">
        <f t="shared" si="37"/>
        <v>3.6899999999999955</v>
      </c>
      <c r="Q119" s="175">
        <f t="shared" si="38"/>
        <v>8.819396059562475</v>
      </c>
    </row>
    <row r="120" spans="3:17" ht="12.75">
      <c r="C120" s="37"/>
      <c r="D120" s="59">
        <f t="shared" si="42"/>
        <v>3.7399999999999953</v>
      </c>
      <c r="E120" s="37"/>
      <c r="G120" s="42">
        <f aca="true" t="shared" si="45" ref="G120:G183">IF((I118-I119)&lt;0,-ABS(G119-ATAN((g*COS(G119*PI()/180)*(D120-D119))/I119)*180/PI()),G119-ATAN((g*COS(G119*PI()/180)*(D120-D119))/I119)*180/PI())</f>
        <v>-88.63881479660229</v>
      </c>
      <c r="H120" s="43">
        <f t="shared" si="33"/>
        <v>0.1</v>
      </c>
      <c r="I120" s="36">
        <f aca="true" t="shared" si="46" ref="I120:I183">ABS(I119+(((F120-J119)/Mo-g*SIN(G120*PI()/180)))*(D120-D119))</f>
        <v>9.78582744346313</v>
      </c>
      <c r="J120" s="65">
        <f t="shared" si="41"/>
        <v>0.11915026064249508</v>
      </c>
      <c r="K120" s="95">
        <f t="shared" si="43"/>
        <v>1.815085019496345</v>
      </c>
      <c r="L120" s="96">
        <f t="shared" si="44"/>
        <v>27.854894382200523</v>
      </c>
      <c r="M120" s="24">
        <f t="shared" si="35"/>
        <v>35.228978796467274</v>
      </c>
      <c r="N120" s="24"/>
      <c r="O120" s="24">
        <f t="shared" si="36"/>
        <v>9</v>
      </c>
      <c r="P120" s="88">
        <f t="shared" si="37"/>
        <v>3.7399999999999953</v>
      </c>
      <c r="Q120" s="175">
        <f t="shared" si="38"/>
        <v>8.719531410197442</v>
      </c>
    </row>
    <row r="121" spans="3:17" ht="12.75">
      <c r="C121" s="37"/>
      <c r="D121" s="59">
        <f t="shared" si="42"/>
        <v>3.789999999999995</v>
      </c>
      <c r="E121" s="37"/>
      <c r="G121" s="42">
        <f t="shared" si="45"/>
        <v>-88.70703572400126</v>
      </c>
      <c r="H121" s="43">
        <f>Mo</f>
        <v>0.1</v>
      </c>
      <c r="I121" s="36">
        <f t="shared" si="46"/>
        <v>10.216627425814327</v>
      </c>
      <c r="J121" s="65">
        <f t="shared" si="41"/>
        <v>0.12987184250388126</v>
      </c>
      <c r="K121" s="95">
        <f t="shared" si="43"/>
        <v>1.8266117089451674</v>
      </c>
      <c r="L121" s="96">
        <f t="shared" si="44"/>
        <v>27.34419307485434</v>
      </c>
      <c r="M121" s="24">
        <f t="shared" si="35"/>
        <v>36.77985873293158</v>
      </c>
      <c r="N121" s="24"/>
      <c r="O121" s="24">
        <f t="shared" si="36"/>
        <v>9</v>
      </c>
      <c r="P121" s="88">
        <f t="shared" si="37"/>
        <v>3.789999999999995</v>
      </c>
      <c r="Q121" s="175">
        <f t="shared" si="38"/>
        <v>8.615999647023957</v>
      </c>
    </row>
    <row r="122" spans="3:17" ht="12.75">
      <c r="C122" s="37"/>
      <c r="D122" s="59">
        <f t="shared" si="42"/>
        <v>3.839999999999995</v>
      </c>
      <c r="E122" s="37"/>
      <c r="G122" s="42">
        <f t="shared" si="45"/>
        <v>-88.76910561037441</v>
      </c>
      <c r="H122" s="43">
        <f t="shared" si="33"/>
        <v>0.1</v>
      </c>
      <c r="I122" s="36">
        <f t="shared" si="46"/>
        <v>10.642078319625668</v>
      </c>
      <c r="J122" s="65">
        <f t="shared" si="41"/>
        <v>0.14091356143104702</v>
      </c>
      <c r="K122" s="95">
        <f t="shared" si="43"/>
        <v>1.83804210314044</v>
      </c>
      <c r="L122" s="96">
        <f t="shared" si="44"/>
        <v>26.81221194408826</v>
      </c>
      <c r="M122" s="24">
        <f t="shared" si="35"/>
        <v>38.31148195065241</v>
      </c>
      <c r="N122" s="24"/>
      <c r="O122" s="24">
        <f t="shared" si="36"/>
        <v>9</v>
      </c>
      <c r="P122" s="88">
        <f t="shared" si="37"/>
        <v>3.839999999999995</v>
      </c>
      <c r="Q122" s="175">
        <f t="shared" si="38"/>
        <v>8.509017876226851</v>
      </c>
    </row>
    <row r="123" spans="3:17" ht="12.75">
      <c r="C123" s="37"/>
      <c r="D123" s="59">
        <f t="shared" si="42"/>
        <v>3.889999999999995</v>
      </c>
      <c r="E123" s="37"/>
      <c r="G123" s="42">
        <f t="shared" si="45"/>
        <v>-88.8258339149807</v>
      </c>
      <c r="H123" s="43">
        <f aca="true" t="shared" si="47" ref="H123:H186">Mo</f>
        <v>0.1</v>
      </c>
      <c r="I123" s="36">
        <f t="shared" si="46"/>
        <v>11.062018545932098</v>
      </c>
      <c r="J123" s="65">
        <f t="shared" si="41"/>
        <v>0.1522539800612119</v>
      </c>
      <c r="K123" s="95">
        <f>K122+I123*(D123-D122)*COS(G123*PI()/180)</f>
        <v>1.8493760425745136</v>
      </c>
      <c r="L123" s="96">
        <f t="shared" si="44"/>
        <v>26.259227154430114</v>
      </c>
      <c r="M123" s="24">
        <f t="shared" si="35"/>
        <v>39.823266765355555</v>
      </c>
      <c r="N123" s="24"/>
      <c r="O123" s="24">
        <f t="shared" si="36"/>
        <v>9</v>
      </c>
      <c r="P123" s="88">
        <f t="shared" si="37"/>
        <v>3.889999999999995</v>
      </c>
      <c r="Q123" s="175">
        <f t="shared" si="38"/>
        <v>8.39880452612863</v>
      </c>
    </row>
    <row r="124" spans="3:17" ht="12.75">
      <c r="C124" s="37"/>
      <c r="D124" s="59">
        <f t="shared" si="42"/>
        <v>3.9399999999999946</v>
      </c>
      <c r="E124" s="37"/>
      <c r="G124" s="42">
        <f t="shared" si="45"/>
        <v>-88.87789385259313</v>
      </c>
      <c r="H124" s="43">
        <f t="shared" si="47"/>
        <v>0.1</v>
      </c>
      <c r="I124" s="36">
        <f t="shared" si="46"/>
        <v>11.476297493133782</v>
      </c>
      <c r="J124" s="65">
        <f t="shared" si="41"/>
        <v>0.16387152117620896</v>
      </c>
      <c r="K124" s="95">
        <f t="shared" si="43"/>
        <v>1.860613171110354</v>
      </c>
      <c r="L124" s="96">
        <f t="shared" si="44"/>
        <v>25.68552231976377</v>
      </c>
      <c r="M124" s="24">
        <f t="shared" si="35"/>
        <v>41.314670975281615</v>
      </c>
      <c r="N124" s="24"/>
      <c r="O124" s="24">
        <f t="shared" si="36"/>
        <v>9</v>
      </c>
      <c r="P124" s="88">
        <f t="shared" si="37"/>
        <v>3.9399999999999946</v>
      </c>
      <c r="Q124" s="175">
        <f t="shared" si="38"/>
        <v>8.285578944033704</v>
      </c>
    </row>
    <row r="125" spans="3:17" ht="12.75">
      <c r="C125" s="37"/>
      <c r="D125" s="59">
        <f t="shared" si="42"/>
        <v>3.9899999999999944</v>
      </c>
      <c r="E125" s="37"/>
      <c r="G125" s="42">
        <f t="shared" si="45"/>
        <v>-88.92584989014452</v>
      </c>
      <c r="H125" s="43">
        <f t="shared" si="47"/>
        <v>0.1</v>
      </c>
      <c r="I125" s="36">
        <f t="shared" si="46"/>
        <v>11.884775537761696</v>
      </c>
      <c r="J125" s="65">
        <f t="shared" si="41"/>
        <v>0.17574454653637867</v>
      </c>
      <c r="K125" s="95">
        <f t="shared" si="43"/>
        <v>1.8717529839066331</v>
      </c>
      <c r="L125" s="96">
        <f t="shared" si="44"/>
        <v>25.091387967509746</v>
      </c>
      <c r="M125" s="24">
        <f t="shared" si="35"/>
        <v>42.78519193594211</v>
      </c>
      <c r="N125" s="24"/>
      <c r="O125" s="24">
        <f t="shared" si="36"/>
        <v>8</v>
      </c>
      <c r="P125" s="88">
        <f t="shared" si="37"/>
        <v>3.9899999999999944</v>
      </c>
      <c r="Q125" s="175">
        <f t="shared" si="38"/>
        <v>8.169560892558316</v>
      </c>
    </row>
    <row r="126" spans="3:17" ht="12.75">
      <c r="C126" s="37"/>
      <c r="D126" s="59">
        <f t="shared" si="42"/>
        <v>4.039999999999995</v>
      </c>
      <c r="E126" s="37"/>
      <c r="G126" s="42">
        <f t="shared" si="45"/>
        <v>-88.97017884357597</v>
      </c>
      <c r="H126" s="43">
        <f t="shared" si="47"/>
        <v>0.1</v>
      </c>
      <c r="I126" s="36">
        <f t="shared" si="46"/>
        <v>12.287324037043392</v>
      </c>
      <c r="J126" s="65">
        <f t="shared" si="41"/>
        <v>0.18785143318578876</v>
      </c>
      <c r="K126" s="95">
        <f t="shared" si="43"/>
        <v>1.8827948660971072</v>
      </c>
      <c r="L126" s="96">
        <f t="shared" si="44"/>
        <v>24.477121000453927</v>
      </c>
      <c r="M126" s="24">
        <f t="shared" si="35"/>
        <v>44.234366533356216</v>
      </c>
      <c r="N126" s="24"/>
      <c r="O126" s="24">
        <f t="shared" si="36"/>
        <v>8</v>
      </c>
      <c r="P126" s="88">
        <f t="shared" si="37"/>
        <v>4.039999999999995</v>
      </c>
      <c r="Q126" s="175">
        <f t="shared" si="38"/>
        <v>8.050969985633884</v>
      </c>
    </row>
    <row r="127" spans="3:17" ht="12.75">
      <c r="C127" s="37"/>
      <c r="D127" s="59">
        <f t="shared" si="42"/>
        <v>4.0899999999999945</v>
      </c>
      <c r="E127" s="37"/>
      <c r="G127" s="42">
        <f>IF((I125-I126)&lt;0,-ABS(G126-ATAN((g*COS(G126*PI()/180)*(D127-D126))/I126)*180/PI()),G126-ATAN((g*COS(G126*PI()/180)*(D127-D126))/I126)*180/PI())</f>
        <v>-89.01128624760003</v>
      </c>
      <c r="H127" s="43">
        <f t="shared" si="47"/>
        <v>0.1</v>
      </c>
      <c r="I127" s="36">
        <f t="shared" si="46"/>
        <v>12.683825291657275</v>
      </c>
      <c r="J127" s="65">
        <f t="shared" si="41"/>
        <v>0.2001706468431906</v>
      </c>
      <c r="K127" s="95">
        <f t="shared" si="43"/>
        <v>1.8937381242398925</v>
      </c>
      <c r="L127" s="96">
        <f t="shared" si="44"/>
        <v>23.84302415834349</v>
      </c>
      <c r="M127" s="24">
        <f t="shared" si="35"/>
        <v>45.66177104996619</v>
      </c>
      <c r="N127" s="24"/>
      <c r="O127" s="24">
        <f t="shared" si="36"/>
        <v>8</v>
      </c>
      <c r="P127" s="88">
        <f t="shared" si="37"/>
        <v>4.0899999999999945</v>
      </c>
      <c r="Q127" s="175">
        <f t="shared" si="38"/>
        <v>7.930025092277681</v>
      </c>
    </row>
    <row r="128" spans="3:17" ht="12.75">
      <c r="C128" s="37"/>
      <c r="D128" s="59">
        <f t="shared" si="42"/>
        <v>4.139999999999994</v>
      </c>
      <c r="E128" s="37"/>
      <c r="G128" s="42">
        <f t="shared" si="45"/>
        <v>-89.04951918947633</v>
      </c>
      <c r="H128" s="43">
        <f t="shared" si="47"/>
        <v>0.1</v>
      </c>
      <c r="I128" s="36">
        <f t="shared" si="46"/>
        <v>13.074172478069423</v>
      </c>
      <c r="J128" s="65">
        <f t="shared" si="41"/>
        <v>0.21268081203557665</v>
      </c>
      <c r="K128" s="95">
        <f t="shared" si="43"/>
        <v>1.9045820120470698</v>
      </c>
      <c r="L128" s="96">
        <f t="shared" si="44"/>
        <v>23.189405481236577</v>
      </c>
      <c r="M128" s="24">
        <f t="shared" si="35"/>
        <v>47.067020921049924</v>
      </c>
      <c r="N128" s="24"/>
      <c r="O128" s="24">
        <f t="shared" si="36"/>
        <v>8</v>
      </c>
      <c r="P128" s="88">
        <f t="shared" si="37"/>
        <v>4.139999999999994</v>
      </c>
      <c r="Q128" s="175">
        <f t="shared" si="38"/>
        <v>7.806943728242991</v>
      </c>
    </row>
    <row r="129" spans="3:17" ht="12.75">
      <c r="C129" s="37"/>
      <c r="D129" s="59">
        <f t="shared" si="42"/>
        <v>4.189999999999994</v>
      </c>
      <c r="E129" s="37"/>
      <c r="G129" s="42">
        <f t="shared" si="45"/>
        <v>-89.08517646684967</v>
      </c>
      <c r="H129" s="43">
        <f t="shared" si="47"/>
        <v>0.1</v>
      </c>
      <c r="I129" s="36">
        <f t="shared" si="46"/>
        <v>13.458269550581605</v>
      </c>
      <c r="J129" s="65">
        <f t="shared" si="41"/>
        <v>0.22536077867476997</v>
      </c>
      <c r="K129" s="95">
        <f t="shared" si="43"/>
        <v>1.9153257515402677</v>
      </c>
      <c r="L129" s="96">
        <f t="shared" si="44"/>
        <v>22.516577776469614</v>
      </c>
      <c r="M129" s="24">
        <f t="shared" si="35"/>
        <v>48.44977038209378</v>
      </c>
      <c r="N129" s="24"/>
      <c r="O129" s="24">
        <f t="shared" si="36"/>
        <v>8</v>
      </c>
      <c r="P129" s="88">
        <f t="shared" si="37"/>
        <v>4.189999999999994</v>
      </c>
      <c r="Q129" s="175">
        <f t="shared" si="38"/>
        <v>7.681941450243662</v>
      </c>
    </row>
    <row r="130" spans="3:17" ht="12.75">
      <c r="C130" s="37"/>
      <c r="D130" s="59">
        <f t="shared" si="42"/>
        <v>4.239999999999994</v>
      </c>
      <c r="E130" s="37"/>
      <c r="G130" s="42">
        <f t="shared" si="45"/>
        <v>-89.11851669867866</v>
      </c>
      <c r="H130" s="43">
        <f t="shared" si="47"/>
        <v>0.1</v>
      </c>
      <c r="I130" s="36">
        <f t="shared" si="46"/>
        <v>13.836031113765086</v>
      </c>
      <c r="J130" s="65">
        <f t="shared" si="41"/>
        <v>0.2381896848216115</v>
      </c>
      <c r="K130" s="95">
        <f t="shared" si="43"/>
        <v>1.9259685505111461</v>
      </c>
      <c r="L130" s="96">
        <f t="shared" si="44"/>
        <v>21.824858090988023</v>
      </c>
      <c r="M130" s="24">
        <f t="shared" si="35"/>
        <v>49.80971200955431</v>
      </c>
      <c r="N130" s="24"/>
      <c r="O130" s="24">
        <f t="shared" si="36"/>
        <v>7</v>
      </c>
      <c r="P130" s="88">
        <f t="shared" si="37"/>
        <v>4.239999999999994</v>
      </c>
      <c r="Q130" s="175">
        <f t="shared" si="38"/>
        <v>7.5552312636696595</v>
      </c>
    </row>
    <row r="131" spans="3:17" ht="12.75">
      <c r="C131" s="37"/>
      <c r="D131" s="59">
        <f t="shared" si="42"/>
        <v>4.289999999999994</v>
      </c>
      <c r="E131" s="37"/>
      <c r="G131" s="42">
        <f t="shared" si="45"/>
        <v>-89.14976485479951</v>
      </c>
      <c r="H131" s="43">
        <f t="shared" si="47"/>
        <v>0.1</v>
      </c>
      <c r="I131" s="36">
        <f t="shared" si="46"/>
        <v>14.20738226636459</v>
      </c>
      <c r="J131" s="65">
        <f t="shared" si="41"/>
        <v>0.25114701542644174</v>
      </c>
      <c r="K131" s="95">
        <f t="shared" si="43"/>
        <v>1.9365096169683518</v>
      </c>
      <c r="L131" s="96">
        <f t="shared" si="44"/>
        <v>21.114567190670083</v>
      </c>
      <c r="M131" s="24">
        <f t="shared" si="35"/>
        <v>51.146576158912524</v>
      </c>
      <c r="N131" s="24"/>
      <c r="O131" s="24">
        <f t="shared" si="36"/>
        <v>7</v>
      </c>
      <c r="P131" s="88">
        <f t="shared" si="37"/>
        <v>4.289999999999994</v>
      </c>
      <c r="Q131" s="175">
        <f t="shared" si="38"/>
        <v>7.427023051990096</v>
      </c>
    </row>
    <row r="132" spans="3:17" ht="12.75">
      <c r="C132" s="37"/>
      <c r="D132" s="59">
        <f t="shared" si="42"/>
        <v>4.339999999999994</v>
      </c>
      <c r="E132" s="37"/>
      <c r="G132" s="42">
        <f t="shared" si="45"/>
        <v>-89.1791175524788</v>
      </c>
      <c r="H132" s="43">
        <f t="shared" si="47"/>
        <v>0.1</v>
      </c>
      <c r="I132" s="36">
        <f t="shared" si="46"/>
        <v>14.57225841806599</v>
      </c>
      <c r="J132" s="65">
        <f t="shared" si="41"/>
        <v>0.2642126568781996</v>
      </c>
      <c r="K132" s="95">
        <f t="shared" si="43"/>
        <v>1.9469481711049115</v>
      </c>
      <c r="L132" s="96">
        <f t="shared" si="44"/>
        <v>20.386029048158125</v>
      </c>
      <c r="M132" s="24">
        <f aca="true" t="shared" si="48" ref="M132:M195">I132*3.6</f>
        <v>52.460130305037566</v>
      </c>
      <c r="N132" s="24"/>
      <c r="O132" s="24">
        <f t="shared" si="36"/>
        <v>7</v>
      </c>
      <c r="P132" s="88">
        <f t="shared" si="37"/>
        <v>4.339999999999994</v>
      </c>
      <c r="Q132" s="175">
        <f t="shared" si="38"/>
        <v>7.297523034028036</v>
      </c>
    </row>
    <row r="133" spans="3:17" ht="12.75">
      <c r="C133" s="37"/>
      <c r="D133" s="59">
        <f t="shared" si="42"/>
        <v>4.3899999999999935</v>
      </c>
      <c r="E133" s="37"/>
      <c r="G133" s="42">
        <f t="shared" si="45"/>
        <v>-89.20674738329062</v>
      </c>
      <c r="H133" s="43">
        <f t="shared" si="47"/>
        <v>0.1</v>
      </c>
      <c r="I133" s="36">
        <f t="shared" si="46"/>
        <v>14.930605080753738</v>
      </c>
      <c r="J133" s="65">
        <f t="shared" si="41"/>
        <v>0.27736694723708316</v>
      </c>
      <c r="K133" s="95">
        <f t="shared" si="43"/>
        <v>1.957283455208502</v>
      </c>
      <c r="L133" s="96">
        <f t="shared" si="44"/>
        <v>19.639570340595498</v>
      </c>
      <c r="M133" s="24">
        <f t="shared" si="48"/>
        <v>53.75017829071346</v>
      </c>
      <c r="N133" s="24"/>
      <c r="O133" s="24">
        <f t="shared" si="36"/>
        <v>7</v>
      </c>
      <c r="P133" s="88">
        <f t="shared" si="37"/>
        <v>4.3899999999999935</v>
      </c>
      <c r="Q133" s="175">
        <f t="shared" si="38"/>
        <v>7.166933253754974</v>
      </c>
    </row>
    <row r="134" spans="3:17" ht="12.75">
      <c r="C134" s="37"/>
      <c r="D134" s="59">
        <f t="shared" si="42"/>
        <v>4.439999999999993</v>
      </c>
      <c r="E134" s="37"/>
      <c r="G134" s="42">
        <f t="shared" si="45"/>
        <v>-89.23280647128561</v>
      </c>
      <c r="H134" s="43">
        <f t="shared" si="47"/>
        <v>0.1</v>
      </c>
      <c r="I134" s="36">
        <f t="shared" si="46"/>
        <v>15.28237763605606</v>
      </c>
      <c r="J134" s="65">
        <f t="shared" si="41"/>
        <v>0.2905907220669071</v>
      </c>
      <c r="K134" s="95">
        <f t="shared" si="43"/>
        <v>1.967514741851964</v>
      </c>
      <c r="L134" s="96">
        <f t="shared" si="44"/>
        <v>18.87551995855176</v>
      </c>
      <c r="M134" s="24">
        <f t="shared" si="48"/>
        <v>55.016559489801814</v>
      </c>
      <c r="N134" s="24"/>
      <c r="O134" s="24">
        <f aca="true" t="shared" si="49" ref="O134:O197">ROUND(L134/3,0)</f>
        <v>6</v>
      </c>
      <c r="P134" s="88">
        <f aca="true" t="shared" si="50" ref="P134:P197">D134</f>
        <v>4.439999999999993</v>
      </c>
      <c r="Q134" s="175">
        <f t="shared" si="38"/>
        <v>7.035451106046462</v>
      </c>
    </row>
    <row r="135" spans="3:17" ht="12.75">
      <c r="C135" s="37"/>
      <c r="D135" s="59">
        <f t="shared" si="42"/>
        <v>4.489999999999993</v>
      </c>
      <c r="E135" s="37"/>
      <c r="G135" s="42">
        <f t="shared" si="45"/>
        <v>-89.25742941719018</v>
      </c>
      <c r="H135" s="43">
        <f t="shared" si="47"/>
        <v>0.1</v>
      </c>
      <c r="I135" s="36">
        <f t="shared" si="46"/>
        <v>15.627541081099572</v>
      </c>
      <c r="J135" s="65">
        <f t="shared" si="41"/>
        <v>0.3038653558226527</v>
      </c>
      <c r="K135" s="95">
        <f t="shared" si="43"/>
        <v>1.9776413406359465</v>
      </c>
      <c r="L135" s="96">
        <f t="shared" si="44"/>
        <v>18.09420852730254</v>
      </c>
      <c r="M135" s="24">
        <f t="shared" si="48"/>
        <v>56.25914789195846</v>
      </c>
      <c r="N135" s="24"/>
      <c r="O135" s="24">
        <f t="shared" si="49"/>
        <v>6</v>
      </c>
      <c r="P135" s="88">
        <f t="shared" si="50"/>
        <v>4.489999999999993</v>
      </c>
      <c r="Q135" s="175">
        <f aca="true" t="shared" si="51" ref="Q135:Q198">(I135-I134)/(D135-D134)</f>
        <v>6.903268900870277</v>
      </c>
    </row>
    <row r="136" spans="3:17" ht="12.75">
      <c r="C136" s="37"/>
      <c r="D136" s="59">
        <f t="shared" si="42"/>
        <v>4.539999999999993</v>
      </c>
      <c r="E136" s="37"/>
      <c r="G136" s="42">
        <f t="shared" si="45"/>
        <v>-89.28073574877283</v>
      </c>
      <c r="H136" s="43">
        <f t="shared" si="47"/>
        <v>0.1</v>
      </c>
      <c r="I136" s="36">
        <f t="shared" si="46"/>
        <v>15.966069754478584</v>
      </c>
      <c r="J136" s="65">
        <f t="shared" si="41"/>
        <v>0.3171727987859131</v>
      </c>
      <c r="K136" s="95">
        <f t="shared" si="43"/>
        <v>1.9876626037047462</v>
      </c>
      <c r="L136" s="96">
        <f t="shared" si="44"/>
        <v>17.295967941514842</v>
      </c>
      <c r="M136" s="24">
        <f t="shared" si="48"/>
        <v>57.4778511161229</v>
      </c>
      <c r="N136" s="24"/>
      <c r="O136" s="24">
        <f t="shared" si="49"/>
        <v>6</v>
      </c>
      <c r="P136" s="88">
        <f t="shared" si="50"/>
        <v>4.539999999999993</v>
      </c>
      <c r="Q136" s="175">
        <f t="shared" si="51"/>
        <v>6.770573467580252</v>
      </c>
    </row>
    <row r="137" spans="3:17" ht="12.75">
      <c r="C137" s="37"/>
      <c r="D137" s="59">
        <f t="shared" si="42"/>
        <v>4.589999999999993</v>
      </c>
      <c r="E137" s="37"/>
      <c r="G137" s="42">
        <f t="shared" si="45"/>
        <v>-89.30283197138125</v>
      </c>
      <c r="H137" s="43">
        <f t="shared" si="47"/>
        <v>0.1</v>
      </c>
      <c r="I137" s="36">
        <f t="shared" si="46"/>
        <v>16.29794704449459</v>
      </c>
      <c r="J137" s="65">
        <f t="shared" si="41"/>
        <v>0.33049560957570173</v>
      </c>
      <c r="K137" s="95">
        <f t="shared" si="43"/>
        <v>1.9975779302166219</v>
      </c>
      <c r="L137" s="96">
        <f t="shared" si="44"/>
        <v>16.48113091427379</v>
      </c>
      <c r="M137" s="24">
        <f t="shared" si="48"/>
        <v>58.67260936018053</v>
      </c>
      <c r="N137" s="24"/>
      <c r="O137" s="24">
        <f t="shared" si="49"/>
        <v>5</v>
      </c>
      <c r="P137" s="88">
        <f t="shared" si="50"/>
        <v>4.589999999999993</v>
      </c>
      <c r="Q137" s="175">
        <f t="shared" si="51"/>
        <v>6.6375458003201855</v>
      </c>
    </row>
    <row r="138" spans="3:17" ht="12.75">
      <c r="C138" s="37"/>
      <c r="D138" s="59">
        <f t="shared" si="42"/>
        <v>4.639999999999993</v>
      </c>
      <c r="E138" s="37"/>
      <c r="G138" s="42">
        <f t="shared" si="45"/>
        <v>-89.3238132927454</v>
      </c>
      <c r="H138" s="43">
        <f t="shared" si="47"/>
        <v>0.1</v>
      </c>
      <c r="I138" s="36">
        <f t="shared" si="46"/>
        <v>16.62316508174337</v>
      </c>
      <c r="J138" s="65">
        <f t="shared" si="41"/>
        <v>0.34381698329419724</v>
      </c>
      <c r="K138" s="95">
        <f t="shared" si="43"/>
        <v>2.007386769918493</v>
      </c>
      <c r="L138" s="96">
        <f t="shared" si="44"/>
        <v>15.650030541273678</v>
      </c>
      <c r="M138" s="24">
        <f t="shared" si="48"/>
        <v>59.84339429427613</v>
      </c>
      <c r="N138" s="24"/>
      <c r="O138" s="24">
        <f t="shared" si="49"/>
        <v>5</v>
      </c>
      <c r="P138" s="88">
        <f t="shared" si="50"/>
        <v>4.639999999999993</v>
      </c>
      <c r="Q138" s="175">
        <f t="shared" si="51"/>
        <v>6.50436074497558</v>
      </c>
    </row>
    <row r="139" spans="3:17" ht="12.75">
      <c r="C139" s="37"/>
      <c r="D139" s="59">
        <f t="shared" si="42"/>
        <v>4.689999999999992</v>
      </c>
      <c r="E139" s="37"/>
      <c r="G139" s="42">
        <f t="shared" si="45"/>
        <v>-89.34376508085448</v>
      </c>
      <c r="H139" s="43">
        <f t="shared" si="47"/>
        <v>0.1</v>
      </c>
      <c r="I139" s="36">
        <f t="shared" si="46"/>
        <v>16.94172441812474</v>
      </c>
      <c r="J139" s="65">
        <f t="shared" si="41"/>
        <v>0.3571207753962744</v>
      </c>
      <c r="K139" s="95">
        <f t="shared" si="43"/>
        <v>2.0170886259499956</v>
      </c>
      <c r="L139" s="96">
        <f t="shared" si="44"/>
        <v>14.80299988088484</v>
      </c>
      <c r="M139" s="24">
        <f t="shared" si="48"/>
        <v>60.990207905249065</v>
      </c>
      <c r="N139" s="24"/>
      <c r="O139" s="24">
        <f t="shared" si="49"/>
        <v>5</v>
      </c>
      <c r="P139" s="88">
        <f t="shared" si="50"/>
        <v>4.689999999999992</v>
      </c>
      <c r="Q139" s="175">
        <f t="shared" si="51"/>
        <v>6.3711867276274115</v>
      </c>
    </row>
    <row r="140" spans="3:17" ht="12.75">
      <c r="C140" s="37"/>
      <c r="D140" s="59">
        <f t="shared" si="42"/>
        <v>4.739999999999992</v>
      </c>
      <c r="E140" s="37"/>
      <c r="G140" s="42">
        <f t="shared" si="45"/>
        <v>-89.3627641018875</v>
      </c>
      <c r="H140" s="43">
        <f t="shared" si="47"/>
        <v>0.1</v>
      </c>
      <c r="I140" s="36">
        <f t="shared" si="46"/>
        <v>17.253633694327014</v>
      </c>
      <c r="J140" s="65">
        <f t="shared" si="41"/>
        <v>0.3703915213979982</v>
      </c>
      <c r="K140" s="95">
        <f t="shared" si="43"/>
        <v>2.0266830569819065</v>
      </c>
      <c r="L140" s="96">
        <f t="shared" si="44"/>
        <v>13.940371550699581</v>
      </c>
      <c r="M140" s="24">
        <f t="shared" si="48"/>
        <v>62.11308129957725</v>
      </c>
      <c r="N140" s="24"/>
      <c r="O140" s="24">
        <f t="shared" si="49"/>
        <v>5</v>
      </c>
      <c r="P140" s="88">
        <f t="shared" si="50"/>
        <v>4.739999999999992</v>
      </c>
      <c r="Q140" s="175">
        <f t="shared" si="51"/>
        <v>6.2381855240455275</v>
      </c>
    </row>
    <row r="141" spans="3:17" ht="12.75">
      <c r="C141" s="37"/>
      <c r="D141" s="59">
        <f t="shared" si="42"/>
        <v>4.789999999999992</v>
      </c>
      <c r="E141" s="37"/>
      <c r="G141" s="42">
        <f t="shared" si="45"/>
        <v>-89.3808795759592</v>
      </c>
      <c r="H141" s="43">
        <f t="shared" si="47"/>
        <v>0.1</v>
      </c>
      <c r="I141" s="36">
        <f t="shared" si="46"/>
        <v>17.558909297797214</v>
      </c>
      <c r="J141" s="65">
        <f t="shared" si="41"/>
        <v>0.38361445256258025</v>
      </c>
      <c r="K141" s="95">
        <f t="shared" si="43"/>
        <v>2.0361696787778274</v>
      </c>
      <c r="L141" s="96">
        <f t="shared" si="44"/>
        <v>13.06247734105495</v>
      </c>
      <c r="M141" s="24">
        <f t="shared" si="48"/>
        <v>63.212073472069974</v>
      </c>
      <c r="N141" s="24"/>
      <c r="O141" s="24">
        <f t="shared" si="49"/>
        <v>4</v>
      </c>
      <c r="P141" s="88">
        <f t="shared" si="50"/>
        <v>4.789999999999992</v>
      </c>
      <c r="Q141" s="175">
        <f t="shared" si="51"/>
        <v>6.105512069404021</v>
      </c>
    </row>
    <row r="142" spans="3:17" ht="12.75">
      <c r="C142" s="37"/>
      <c r="D142" s="59">
        <f t="shared" si="42"/>
        <v>4.839999999999992</v>
      </c>
      <c r="E142" s="37"/>
      <c r="G142" s="42">
        <f t="shared" si="45"/>
        <v>-89.39817408121122</v>
      </c>
      <c r="H142" s="43">
        <f t="shared" si="47"/>
        <v>0.1</v>
      </c>
      <c r="I142" s="36">
        <f t="shared" si="46"/>
        <v>17.857575013152015</v>
      </c>
      <c r="J142" s="65">
        <f t="shared" si="41"/>
        <v>0.3967755077225813</v>
      </c>
      <c r="K142" s="95">
        <f t="shared" si="43"/>
        <v>2.045548165254956</v>
      </c>
      <c r="L142" s="96">
        <f t="shared" si="44"/>
        <v>12.16964784592877</v>
      </c>
      <c r="M142" s="24">
        <f t="shared" si="48"/>
        <v>64.28727004734726</v>
      </c>
      <c r="N142" s="24"/>
      <c r="O142" s="24">
        <f t="shared" si="49"/>
        <v>4</v>
      </c>
      <c r="P142" s="88">
        <f t="shared" si="50"/>
        <v>4.839999999999992</v>
      </c>
      <c r="Q142" s="175">
        <f t="shared" si="51"/>
        <v>5.9733143070960395</v>
      </c>
    </row>
    <row r="143" spans="3:17" ht="12.75">
      <c r="C143" s="37"/>
      <c r="D143" s="59">
        <f t="shared" si="42"/>
        <v>4.889999999999992</v>
      </c>
      <c r="E143" s="37"/>
      <c r="G143" s="42">
        <f t="shared" si="45"/>
        <v>-89.41470433106859</v>
      </c>
      <c r="H143" s="43">
        <f t="shared" si="47"/>
        <v>0.1</v>
      </c>
      <c r="I143" s="36">
        <f t="shared" si="46"/>
        <v>18.14966166691545</v>
      </c>
      <c r="J143" s="65">
        <f t="shared" si="41"/>
        <v>0.4098613414144257</v>
      </c>
      <c r="K143" s="95">
        <f t="shared" si="43"/>
        <v>2.0548182491090476</v>
      </c>
      <c r="L143" s="96">
        <f t="shared" si="44"/>
        <v>11.262212111507823</v>
      </c>
      <c r="M143" s="24">
        <f t="shared" si="48"/>
        <v>65.33878200089562</v>
      </c>
      <c r="N143" s="24"/>
      <c r="O143" s="24">
        <f t="shared" si="49"/>
        <v>4</v>
      </c>
      <c r="P143" s="88">
        <f t="shared" si="50"/>
        <v>4.889999999999992</v>
      </c>
      <c r="Q143" s="175">
        <f t="shared" si="51"/>
        <v>5.8417330752686984</v>
      </c>
    </row>
    <row r="144" spans="3:17" ht="12.75">
      <c r="C144" s="37"/>
      <c r="D144" s="59">
        <f aca="true" t="shared" si="52" ref="D144:D154">D143+0.05</f>
        <v>4.9399999999999915</v>
      </c>
      <c r="E144" s="37"/>
      <c r="G144" s="42">
        <f t="shared" si="45"/>
        <v>-89.43052184494479</v>
      </c>
      <c r="H144" s="43">
        <f t="shared" si="47"/>
        <v>0.1</v>
      </c>
      <c r="I144" s="36">
        <f t="shared" si="46"/>
        <v>18.43520676838956</v>
      </c>
      <c r="J144" s="65">
        <f t="shared" si="41"/>
        <v>0.42285932851562835</v>
      </c>
      <c r="K144" s="95">
        <f aca="true" t="shared" si="53" ref="K144:K150">K143+I144*(D144-D143)*COS(G144*PI()/180)</f>
        <v>2.063979722059842</v>
      </c>
      <c r="L144" s="96">
        <f aca="true" t="shared" si="54" ref="L144:L150">L143+I144*(D144-D143)*SIN(G144*PI()/180)</f>
        <v>10.340497302634407</v>
      </c>
      <c r="M144" s="24">
        <f t="shared" si="48"/>
        <v>66.36674436620241</v>
      </c>
      <c r="N144" s="24"/>
      <c r="O144" s="24">
        <f t="shared" si="49"/>
        <v>3</v>
      </c>
      <c r="P144" s="88">
        <f t="shared" si="50"/>
        <v>4.9399999999999915</v>
      </c>
      <c r="Q144" s="175">
        <f t="shared" si="51"/>
        <v>5.710902029482219</v>
      </c>
    </row>
    <row r="145" spans="3:17" ht="12.75">
      <c r="C145" s="37"/>
      <c r="D145" s="59">
        <f t="shared" si="52"/>
        <v>4.989999999999991</v>
      </c>
      <c r="E145" s="37"/>
      <c r="G145" s="42">
        <f t="shared" si="45"/>
        <v>-89.44567352905479</v>
      </c>
      <c r="H145" s="43">
        <f t="shared" si="47"/>
        <v>0.1</v>
      </c>
      <c r="I145" s="36">
        <f t="shared" si="46"/>
        <v>18.714254148375748</v>
      </c>
      <c r="J145" s="65">
        <f t="shared" si="41"/>
        <v>0.435757565586616</v>
      </c>
      <c r="K145" s="95">
        <f t="shared" si="53"/>
        <v>2.073032434765912</v>
      </c>
      <c r="L145" s="96">
        <f t="shared" si="54"/>
        <v>9.404828387249456</v>
      </c>
      <c r="M145" s="24">
        <f t="shared" si="48"/>
        <v>67.3713149341527</v>
      </c>
      <c r="N145" s="24"/>
      <c r="O145" s="24">
        <f t="shared" si="49"/>
        <v>3</v>
      </c>
      <c r="P145" s="88">
        <f t="shared" si="50"/>
        <v>4.989999999999991</v>
      </c>
      <c r="Q145" s="175">
        <f t="shared" si="51"/>
        <v>5.580947599723791</v>
      </c>
    </row>
    <row r="146" spans="3:17" ht="12.75">
      <c r="C146" s="37"/>
      <c r="D146" s="59">
        <f t="shared" si="52"/>
        <v>5.039999999999991</v>
      </c>
      <c r="E146" s="37"/>
      <c r="G146" s="42">
        <f t="shared" si="45"/>
        <v>-89.4602021810834</v>
      </c>
      <c r="H146" s="43">
        <f t="shared" si="47"/>
        <v>0.1</v>
      </c>
      <c r="I146" s="36">
        <f t="shared" si="46"/>
        <v>18.986853597368864</v>
      </c>
      <c r="J146" s="65">
        <f t="shared" si="41"/>
        <v>0.44854486912777913</v>
      </c>
      <c r="K146" s="95">
        <f t="shared" si="53"/>
        <v>2.081976296451742</v>
      </c>
      <c r="L146" s="96">
        <f t="shared" si="54"/>
        <v>8.455527838867683</v>
      </c>
      <c r="M146" s="24">
        <f t="shared" si="48"/>
        <v>68.35267295052792</v>
      </c>
      <c r="N146" s="24"/>
      <c r="O146" s="24">
        <f t="shared" si="49"/>
        <v>3</v>
      </c>
      <c r="P146" s="88">
        <f t="shared" si="50"/>
        <v>5.039999999999991</v>
      </c>
      <c r="Q146" s="175">
        <f t="shared" si="51"/>
        <v>5.451988979862341</v>
      </c>
    </row>
    <row r="147" spans="3:17" ht="12.75">
      <c r="C147" s="37"/>
      <c r="D147" s="59">
        <f t="shared" si="52"/>
        <v>5.089999999999991</v>
      </c>
      <c r="E147" s="37"/>
      <c r="G147" s="42">
        <f t="shared" si="45"/>
        <v>-89.47414693010514</v>
      </c>
      <c r="H147" s="43">
        <f t="shared" si="47"/>
        <v>0.1</v>
      </c>
      <c r="I147" s="36">
        <f t="shared" si="46"/>
        <v>19.253060504745186</v>
      </c>
      <c r="J147" s="65">
        <f t="shared" si="41"/>
        <v>0.4612107709685626</v>
      </c>
      <c r="K147" s="95">
        <f t="shared" si="53"/>
        <v>2.090811274284675</v>
      </c>
      <c r="L147" s="96">
        <f t="shared" si="54"/>
        <v>7.4929153570427625</v>
      </c>
      <c r="M147" s="24">
        <f t="shared" si="48"/>
        <v>69.31101781708267</v>
      </c>
      <c r="N147" s="24"/>
      <c r="O147" s="24">
        <f t="shared" si="49"/>
        <v>2</v>
      </c>
      <c r="P147" s="88">
        <f t="shared" si="50"/>
        <v>5.089999999999991</v>
      </c>
      <c r="Q147" s="175">
        <f t="shared" si="51"/>
        <v>5.324138147526459</v>
      </c>
    </row>
    <row r="148" spans="3:17" ht="12.75">
      <c r="C148" s="37"/>
      <c r="D148" s="59">
        <f t="shared" si="52"/>
        <v>5.139999999999991</v>
      </c>
      <c r="E148" s="37"/>
      <c r="G148" s="42">
        <f t="shared" si="45"/>
        <v>-89.48754362124288</v>
      </c>
      <c r="H148" s="43">
        <f t="shared" si="47"/>
        <v>0.1</v>
      </c>
      <c r="I148" s="36">
        <f t="shared" si="46"/>
        <v>19.512935500360488</v>
      </c>
      <c r="J148" s="65">
        <f t="shared" si="41"/>
        <v>0.4737455110091583</v>
      </c>
      <c r="K148" s="95">
        <f t="shared" si="53"/>
        <v>2.0995373925349954</v>
      </c>
      <c r="L148" s="96">
        <f t="shared" si="54"/>
        <v>6.517307605708577</v>
      </c>
      <c r="M148" s="24">
        <f t="shared" si="48"/>
        <v>70.24656780129776</v>
      </c>
      <c r="N148" s="24"/>
      <c r="O148" s="24">
        <f t="shared" si="49"/>
        <v>2</v>
      </c>
      <c r="P148" s="88">
        <f t="shared" si="50"/>
        <v>5.139999999999991</v>
      </c>
      <c r="Q148" s="175">
        <f t="shared" si="51"/>
        <v>5.1974999123060615</v>
      </c>
    </row>
    <row r="149" spans="3:17" ht="12.75">
      <c r="C149" s="37"/>
      <c r="D149" s="59">
        <f t="shared" si="52"/>
        <v>5.189999999999991</v>
      </c>
      <c r="E149" s="37"/>
      <c r="G149" s="42">
        <f t="shared" si="45"/>
        <v>-89.50042515299677</v>
      </c>
      <c r="H149" s="43">
        <f t="shared" si="47"/>
        <v>0.1</v>
      </c>
      <c r="I149" s="36">
        <f t="shared" si="46"/>
        <v>19.766544099867062</v>
      </c>
      <c r="J149" s="65">
        <f t="shared" si="41"/>
        <v>0.48614002753688446</v>
      </c>
      <c r="K149" s="95">
        <f t="shared" si="53"/>
        <v>2.1081547315486375</v>
      </c>
      <c r="L149" s="96">
        <f t="shared" si="54"/>
        <v>5.529017969216172</v>
      </c>
      <c r="M149" s="24">
        <f t="shared" si="48"/>
        <v>71.15955875952143</v>
      </c>
      <c r="N149" s="24"/>
      <c r="O149" s="24">
        <f t="shared" si="49"/>
        <v>2</v>
      </c>
      <c r="P149" s="88">
        <f t="shared" si="50"/>
        <v>5.189999999999991</v>
      </c>
      <c r="Q149" s="175">
        <f t="shared" si="51"/>
        <v>5.072171990131498</v>
      </c>
    </row>
    <row r="150" spans="3:17" ht="12.75">
      <c r="C150" s="37"/>
      <c r="D150" s="59">
        <f t="shared" si="52"/>
        <v>5.23999999999999</v>
      </c>
      <c r="E150" s="37"/>
      <c r="G150" s="42">
        <f t="shared" si="45"/>
        <v>-89.51282177389973</v>
      </c>
      <c r="H150" s="43">
        <f t="shared" si="47"/>
        <v>0.1</v>
      </c>
      <c r="I150" s="36">
        <f t="shared" si="46"/>
        <v>20.01395635494983</v>
      </c>
      <c r="J150" s="65">
        <f t="shared" si="41"/>
        <v>0.49838594533881236</v>
      </c>
      <c r="K150" s="95">
        <f t="shared" si="53"/>
        <v>2.1166634265587856</v>
      </c>
      <c r="L150" s="96">
        <f t="shared" si="54"/>
        <v>4.528356325825255</v>
      </c>
      <c r="M150" s="24">
        <f t="shared" si="48"/>
        <v>72.05024287781939</v>
      </c>
      <c r="N150" s="24"/>
      <c r="O150" s="24">
        <f t="shared" si="49"/>
        <v>2</v>
      </c>
      <c r="P150" s="88">
        <f t="shared" si="50"/>
        <v>5.23999999999999</v>
      </c>
      <c r="Q150" s="175">
        <f t="shared" si="51"/>
        <v>4.9482451016553775</v>
      </c>
    </row>
    <row r="151" spans="3:17" ht="12.75">
      <c r="C151" s="37"/>
      <c r="D151" s="59">
        <f t="shared" si="52"/>
        <v>5.28999999999999</v>
      </c>
      <c r="E151" s="37"/>
      <c r="G151" s="42">
        <f t="shared" si="45"/>
        <v>-89.52476134410706</v>
      </c>
      <c r="H151" s="43">
        <f t="shared" si="47"/>
        <v>0.1</v>
      </c>
      <c r="I151" s="36">
        <f t="shared" si="46"/>
        <v>20.25524650957287</v>
      </c>
      <c r="J151" s="65">
        <f t="shared" si="41"/>
        <v>0.5104755618298253</v>
      </c>
      <c r="K151" s="95">
        <f aca="true" t="shared" si="55" ref="K151:K161">K150+I151*(D151-D150)*COS(G151*PI()/180)</f>
        <v>2.1250636663598286</v>
      </c>
      <c r="L151" s="96">
        <f aca="true" t="shared" si="56" ref="L151:L161">L150+I151*(D151-D150)*SIN(G151*PI()/180)</f>
        <v>3.515628838353829</v>
      </c>
      <c r="M151" s="24">
        <f t="shared" si="48"/>
        <v>72.91888743446233</v>
      </c>
      <c r="N151" s="24"/>
      <c r="O151" s="24">
        <f t="shared" si="49"/>
        <v>1</v>
      </c>
      <c r="P151" s="88">
        <f t="shared" si="50"/>
        <v>5.28999999999999</v>
      </c>
      <c r="Q151" s="175">
        <f t="shared" si="51"/>
        <v>4.825803092460833</v>
      </c>
    </row>
    <row r="152" spans="3:17" ht="12.75">
      <c r="C152" s="37"/>
      <c r="D152" s="59">
        <f t="shared" si="52"/>
        <v>5.33999999999999</v>
      </c>
      <c r="E152" s="37"/>
      <c r="G152" s="42">
        <f t="shared" si="45"/>
        <v>-89.53626956666116</v>
      </c>
      <c r="H152" s="43">
        <f t="shared" si="47"/>
        <v>0.1</v>
      </c>
      <c r="I152" s="36">
        <f t="shared" si="46"/>
        <v>20.490492663219708</v>
      </c>
      <c r="J152" s="65">
        <f t="shared" si="41"/>
        <v>0.5224018314112804</v>
      </c>
      <c r="K152" s="95">
        <f t="shared" si="55"/>
        <v>2.1333556918646686</v>
      </c>
      <c r="L152" s="96">
        <f t="shared" si="56"/>
        <v>2.4911377616397994</v>
      </c>
      <c r="M152" s="24">
        <f t="shared" si="48"/>
        <v>73.76577358759096</v>
      </c>
      <c r="N152" s="24"/>
      <c r="O152" s="24">
        <f t="shared" si="49"/>
        <v>1</v>
      </c>
      <c r="P152" s="88">
        <f t="shared" si="50"/>
        <v>5.33999999999999</v>
      </c>
      <c r="Q152" s="175">
        <f t="shared" si="51"/>
        <v>4.704923072936768</v>
      </c>
    </row>
    <row r="153" spans="3:17" ht="12.75">
      <c r="C153" s="37"/>
      <c r="D153" s="59">
        <f t="shared" si="52"/>
        <v>5.38999999999999</v>
      </c>
      <c r="E153" s="37"/>
      <c r="G153" s="42">
        <f t="shared" si="45"/>
        <v>-89.5473701924536</v>
      </c>
      <c r="H153" s="43">
        <f t="shared" si="47"/>
        <v>0.1</v>
      </c>
      <c r="I153" s="36">
        <f t="shared" si="46"/>
        <v>20.719776442004473</v>
      </c>
      <c r="J153" s="65">
        <f t="shared" si="41"/>
        <v>0.5341583482699708</v>
      </c>
      <c r="K153" s="95">
        <f t="shared" si="55"/>
        <v>2.141539794564235</v>
      </c>
      <c r="L153" s="96">
        <f t="shared" si="56"/>
        <v>1.4551812664240957</v>
      </c>
      <c r="M153" s="24">
        <f t="shared" si="48"/>
        <v>74.5911951912161</v>
      </c>
      <c r="N153" s="24"/>
      <c r="O153" s="24">
        <f t="shared" si="49"/>
        <v>0</v>
      </c>
      <c r="P153" s="88">
        <f t="shared" si="50"/>
        <v>5.38999999999999</v>
      </c>
      <c r="Q153" s="175">
        <f t="shared" si="51"/>
        <v>4.585675575695321</v>
      </c>
    </row>
    <row r="154" spans="3:17" ht="12.75">
      <c r="C154" s="37"/>
      <c r="D154" s="59">
        <f t="shared" si="52"/>
        <v>5.43999999999999</v>
      </c>
      <c r="E154" s="37"/>
      <c r="G154" s="42">
        <f t="shared" si="45"/>
        <v>-89.55808520230839</v>
      </c>
      <c r="H154" s="43">
        <f t="shared" si="47"/>
        <v>0.1</v>
      </c>
      <c r="I154" s="36">
        <f t="shared" si="46"/>
        <v>20.943182678427316</v>
      </c>
      <c r="J154" s="65">
        <f t="shared" si="41"/>
        <v>0.5457393278203717</v>
      </c>
      <c r="K154" s="95">
        <f t="shared" si="55"/>
        <v>2.1496163149061407</v>
      </c>
      <c r="L154" s="96">
        <f t="shared" si="56"/>
        <v>0.4080532792257283</v>
      </c>
      <c r="M154" s="24">
        <f t="shared" si="48"/>
        <v>75.39545764233834</v>
      </c>
      <c r="N154" s="24"/>
      <c r="O154" s="24">
        <f t="shared" si="49"/>
        <v>0</v>
      </c>
      <c r="P154" s="88">
        <f t="shared" si="50"/>
        <v>5.43999999999999</v>
      </c>
      <c r="Q154" s="175">
        <f t="shared" si="51"/>
        <v>4.468124728456873</v>
      </c>
    </row>
    <row r="155" spans="3:17" ht="12.75">
      <c r="C155" s="37"/>
      <c r="D155" s="59">
        <f aca="true" t="shared" si="57" ref="D155:D172">D154+0.05</f>
        <v>5.4899999999999896</v>
      </c>
      <c r="E155" s="37"/>
      <c r="G155" s="42">
        <f t="shared" si="45"/>
        <v>-89.56843496911019</v>
      </c>
      <c r="H155" s="43">
        <f t="shared" si="47"/>
        <v>0.1</v>
      </c>
      <c r="I155" s="36">
        <f t="shared" si="46"/>
        <v>21.160799100446862</v>
      </c>
      <c r="J155" s="65">
        <f t="shared" si="41"/>
        <v>0.5571395869853651</v>
      </c>
      <c r="K155" s="95">
        <f t="shared" si="55"/>
        <v>2.157585640607715</v>
      </c>
      <c r="L155" s="96">
        <f t="shared" si="56"/>
        <v>-0.6499566622547552</v>
      </c>
      <c r="M155" s="24">
        <f t="shared" si="48"/>
        <v>76.1788767616087</v>
      </c>
      <c r="N155" s="24"/>
      <c r="O155" s="24">
        <f t="shared" si="49"/>
        <v>0</v>
      </c>
      <c r="P155" s="88">
        <f t="shared" si="50"/>
        <v>5.4899999999999896</v>
      </c>
      <c r="Q155" s="175">
        <f t="shared" si="51"/>
        <v>4.352328440390935</v>
      </c>
    </row>
    <row r="156" spans="3:17" ht="12.75">
      <c r="C156" s="37"/>
      <c r="D156" s="59">
        <f t="shared" si="57"/>
        <v>5.539999999999989</v>
      </c>
      <c r="E156" s="37"/>
      <c r="G156" s="42">
        <f t="shared" si="45"/>
        <v>-89.57843840248164</v>
      </c>
      <c r="H156" s="43">
        <f t="shared" si="47"/>
        <v>0.1</v>
      </c>
      <c r="I156" s="36">
        <f t="shared" si="46"/>
        <v>21.37271603044576</v>
      </c>
      <c r="J156" s="65">
        <f t="shared" si="41"/>
        <v>0.5683545235019861</v>
      </c>
      <c r="K156" s="95">
        <f t="shared" si="55"/>
        <v>2.1654482049171344</v>
      </c>
      <c r="L156" s="96">
        <f t="shared" si="56"/>
        <v>-1.718563538696066</v>
      </c>
      <c r="M156" s="24">
        <f t="shared" si="48"/>
        <v>76.94177770960474</v>
      </c>
      <c r="N156" s="24"/>
      <c r="O156" s="24">
        <f t="shared" si="49"/>
        <v>-1</v>
      </c>
      <c r="P156" s="88">
        <f t="shared" si="50"/>
        <v>5.539999999999989</v>
      </c>
      <c r="Q156" s="175">
        <f t="shared" si="51"/>
        <v>4.238338599977937</v>
      </c>
    </row>
    <row r="157" spans="3:17" ht="12.75">
      <c r="C157" s="37"/>
      <c r="D157" s="59">
        <f t="shared" si="57"/>
        <v>5.589999999999989</v>
      </c>
      <c r="E157" s="37"/>
      <c r="G157" s="42">
        <f t="shared" si="45"/>
        <v>-89.58811307816148</v>
      </c>
      <c r="H157" s="43">
        <f t="shared" si="47"/>
        <v>0.1</v>
      </c>
      <c r="I157" s="36">
        <f t="shared" si="46"/>
        <v>21.579026094572686</v>
      </c>
      <c r="J157" s="65">
        <f t="shared" si="41"/>
        <v>0.5793800944293641</v>
      </c>
      <c r="K157" s="95">
        <f t="shared" si="55"/>
        <v>2.173204484834995</v>
      </c>
      <c r="L157" s="96">
        <f t="shared" si="56"/>
        <v>-2.7974869641982885</v>
      </c>
      <c r="M157" s="24">
        <f t="shared" si="48"/>
        <v>77.68449394046168</v>
      </c>
      <c r="N157" s="24"/>
      <c r="O157" s="24">
        <f t="shared" si="49"/>
        <v>-1</v>
      </c>
      <c r="P157" s="88">
        <f t="shared" si="50"/>
        <v>5.589999999999989</v>
      </c>
      <c r="Q157" s="175">
        <f t="shared" si="51"/>
        <v>4.126201282538575</v>
      </c>
    </row>
    <row r="158" spans="3:17" ht="12.75">
      <c r="C158" s="37"/>
      <c r="D158" s="59">
        <f t="shared" si="57"/>
        <v>5.639999999999989</v>
      </c>
      <c r="E158" s="37"/>
      <c r="G158" s="42">
        <f t="shared" si="45"/>
        <v>-89.59747535393674</v>
      </c>
      <c r="H158" s="43">
        <f t="shared" si="47"/>
        <v>0.1</v>
      </c>
      <c r="I158" s="36">
        <f t="shared" si="46"/>
        <v>21.779823942856225</v>
      </c>
      <c r="J158" s="65">
        <f t="shared" si="41"/>
        <v>0.5902127940261276</v>
      </c>
      <c r="K158" s="95">
        <f t="shared" si="55"/>
        <v>2.1808549993074338</v>
      </c>
      <c r="L158" s="96">
        <f t="shared" si="56"/>
        <v>-3.886451287343373</v>
      </c>
      <c r="M158" s="24">
        <f t="shared" si="48"/>
        <v>78.40736619428242</v>
      </c>
      <c r="N158" s="24"/>
      <c r="O158" s="24">
        <f t="shared" si="49"/>
        <v>-1</v>
      </c>
      <c r="P158" s="88">
        <f t="shared" si="50"/>
        <v>5.639999999999989</v>
      </c>
      <c r="Q158" s="175">
        <f t="shared" si="51"/>
        <v>4.015956965670796</v>
      </c>
    </row>
    <row r="159" spans="3:17" ht="12.75">
      <c r="C159" s="37"/>
      <c r="D159" s="59">
        <f t="shared" si="57"/>
        <v>5.689999999999989</v>
      </c>
      <c r="E159" s="37"/>
      <c r="G159" s="42">
        <f t="shared" si="45"/>
        <v>-89.60654047373026</v>
      </c>
      <c r="H159" s="43">
        <f t="shared" si="47"/>
        <v>0.1</v>
      </c>
      <c r="I159" s="36">
        <f t="shared" si="46"/>
        <v>21.975205980402787</v>
      </c>
      <c r="J159" s="65">
        <f t="shared" si="41"/>
        <v>0.6008496311542423</v>
      </c>
      <c r="K159" s="95">
        <f t="shared" si="55"/>
        <v>2.1884003074007934</v>
      </c>
      <c r="L159" s="96">
        <f t="shared" si="56"/>
        <v>-4.985185678826863</v>
      </c>
      <c r="M159" s="24">
        <f t="shared" si="48"/>
        <v>79.11074152945004</v>
      </c>
      <c r="N159" s="24"/>
      <c r="O159" s="24">
        <f t="shared" si="49"/>
        <v>-2</v>
      </c>
      <c r="P159" s="88">
        <f t="shared" si="50"/>
        <v>5.689999999999989</v>
      </c>
      <c r="Q159" s="175">
        <f t="shared" si="51"/>
        <v>3.90764075093125</v>
      </c>
    </row>
    <row r="160" spans="3:17" ht="12.75">
      <c r="C160" s="37"/>
      <c r="D160" s="59">
        <f t="shared" si="57"/>
        <v>5.739999999999989</v>
      </c>
      <c r="E160" s="37"/>
      <c r="G160" s="42">
        <f t="shared" si="45"/>
        <v>-89.61532266123055</v>
      </c>
      <c r="H160" s="43">
        <f t="shared" si="47"/>
        <v>0.1</v>
      </c>
      <c r="I160" s="36">
        <f t="shared" si="46"/>
        <v>22.165270109912754</v>
      </c>
      <c r="J160" s="65">
        <f t="shared" si="41"/>
        <v>0.6112881063557021</v>
      </c>
      <c r="K160" s="95">
        <f t="shared" si="55"/>
        <v>2.195841006466791</v>
      </c>
      <c r="L160" s="96">
        <f t="shared" si="56"/>
        <v>-6.093424206225581</v>
      </c>
      <c r="M160" s="24">
        <f t="shared" si="48"/>
        <v>79.79497239568592</v>
      </c>
      <c r="N160" s="24"/>
      <c r="O160" s="24">
        <f t="shared" si="49"/>
        <v>-2</v>
      </c>
      <c r="P160" s="88">
        <f t="shared" si="50"/>
        <v>5.739999999999989</v>
      </c>
      <c r="Q160" s="175">
        <f t="shared" si="51"/>
        <v>3.8012825901993486</v>
      </c>
    </row>
    <row r="161" spans="3:17" ht="12.75">
      <c r="C161" s="37"/>
      <c r="D161" s="59">
        <f t="shared" si="57"/>
        <v>5.7899999999999885</v>
      </c>
      <c r="E161" s="37"/>
      <c r="G161" s="42">
        <f t="shared" si="45"/>
        <v>-89.62383520426818</v>
      </c>
      <c r="H161" s="43">
        <f t="shared" si="47"/>
        <v>0.1</v>
      </c>
      <c r="I161" s="36">
        <f t="shared" si="46"/>
        <v>22.350115485676103</v>
      </c>
      <c r="J161" s="65">
        <f t="shared" si="41"/>
        <v>0.6215261887378167</v>
      </c>
      <c r="K161" s="95">
        <f t="shared" si="55"/>
        <v>2.20317773030623</v>
      </c>
      <c r="L161" s="96">
        <f t="shared" si="56"/>
        <v>-7.210905896474214</v>
      </c>
      <c r="M161" s="24">
        <f t="shared" si="48"/>
        <v>80.46041574843397</v>
      </c>
      <c r="N161" s="24"/>
      <c r="O161" s="24">
        <f t="shared" si="49"/>
        <v>-2</v>
      </c>
      <c r="P161" s="88">
        <f t="shared" si="50"/>
        <v>5.7899999999999885</v>
      </c>
      <c r="Q161" s="175">
        <f t="shared" si="51"/>
        <v>3.696907515266985</v>
      </c>
    </row>
    <row r="162" spans="3:17" ht="12.75">
      <c r="C162" s="37"/>
      <c r="D162" s="59">
        <f t="shared" si="57"/>
        <v>5.839999999999988</v>
      </c>
      <c r="E162" s="37"/>
      <c r="G162" s="42">
        <f t="shared" si="45"/>
        <v>-89.63209053098714</v>
      </c>
      <c r="H162" s="43">
        <f t="shared" si="47"/>
        <v>0.1</v>
      </c>
      <c r="I162" s="36">
        <f t="shared" si="46"/>
        <v>22.5298422791412</v>
      </c>
      <c r="J162" s="65">
        <f t="shared" si="41"/>
        <v>0.6315622927921478</v>
      </c>
      <c r="K162" s="95">
        <f>K161+I162*(D162-D161)*COS(G162*PI()/180)</f>
        <v>2.2104111473384376</v>
      </c>
      <c r="L162" s="96">
        <f aca="true" t="shared" si="58" ref="L162:L169">L161+I162*(D162-D161)*SIN(G162*PI()/180)</f>
        <v>-8.337374786628521</v>
      </c>
      <c r="M162" s="24">
        <f t="shared" si="48"/>
        <v>81.10743220490832</v>
      </c>
      <c r="N162" s="24"/>
      <c r="O162" s="24">
        <f t="shared" si="49"/>
        <v>-3</v>
      </c>
      <c r="P162" s="88">
        <f t="shared" si="50"/>
        <v>5.839999999999988</v>
      </c>
      <c r="Q162" s="175">
        <f t="shared" si="51"/>
        <v>3.5945358693019487</v>
      </c>
    </row>
    <row r="163" spans="3:17" ht="12.75">
      <c r="C163" s="37"/>
      <c r="D163" s="59">
        <f t="shared" si="57"/>
        <v>5.889999999999988</v>
      </c>
      <c r="E163" s="37"/>
      <c r="G163" s="42">
        <f t="shared" si="45"/>
        <v>-89.64010027872604</v>
      </c>
      <c r="H163" s="43">
        <f t="shared" si="47"/>
        <v>0.1</v>
      </c>
      <c r="I163" s="36">
        <f t="shared" si="46"/>
        <v>22.7045514560882</v>
      </c>
      <c r="J163" s="65">
        <f t="shared" si="41"/>
        <v>0.6413952552615446</v>
      </c>
      <c r="K163" s="95">
        <f>K162+I163*(D163-D162)*COS(G163*PI()/180)</f>
        <v>2.2175419587828307</v>
      </c>
      <c r="L163" s="96">
        <f t="shared" si="58"/>
        <v>-9.472579963494592</v>
      </c>
      <c r="M163" s="24">
        <f t="shared" si="48"/>
        <v>81.73638524191752</v>
      </c>
      <c r="N163" s="24"/>
      <c r="O163" s="24">
        <f t="shared" si="49"/>
        <v>-3</v>
      </c>
      <c r="P163" s="88">
        <f t="shared" si="50"/>
        <v>5.889999999999988</v>
      </c>
      <c r="Q163" s="175">
        <f t="shared" si="51"/>
        <v>3.4941835389400335</v>
      </c>
    </row>
    <row r="164" spans="3:17" ht="12.75">
      <c r="C164" s="37"/>
      <c r="D164" s="59">
        <f t="shared" si="57"/>
        <v>5.939999999999988</v>
      </c>
      <c r="E164" s="37"/>
      <c r="G164" s="42">
        <f t="shared" si="45"/>
        <v>-89.64787535640885</v>
      </c>
      <c r="H164" s="43">
        <f t="shared" si="47"/>
        <v>0.1</v>
      </c>
      <c r="I164" s="36">
        <f t="shared" si="46"/>
        <v>22.874344565381474</v>
      </c>
      <c r="J164" s="65">
        <f t="shared" si="41"/>
        <v>0.6510243121593036</v>
      </c>
      <c r="K164" s="95">
        <f aca="true" t="shared" si="59" ref="K164:K169">K163+I164*(D164-D163)*COS(G164*PI()/180)</f>
        <v>2.2245708968582942</v>
      </c>
      <c r="L164" s="96">
        <f t="shared" si="58"/>
        <v>-10.616275592702387</v>
      </c>
      <c r="M164" s="24">
        <f t="shared" si="48"/>
        <v>82.34764043537331</v>
      </c>
      <c r="N164" s="24"/>
      <c r="O164" s="24">
        <f t="shared" si="49"/>
        <v>-4</v>
      </c>
      <c r="P164" s="88">
        <f t="shared" si="50"/>
        <v>5.939999999999988</v>
      </c>
      <c r="Q164" s="175">
        <f t="shared" si="51"/>
        <v>3.39586218586548</v>
      </c>
    </row>
    <row r="165" spans="3:17" ht="12.75">
      <c r="C165" s="37"/>
      <c r="D165" s="59">
        <f t="shared" si="57"/>
        <v>5.989999999999988</v>
      </c>
      <c r="E165" s="37"/>
      <c r="G165" s="42">
        <f t="shared" si="45"/>
        <v>-89.65542600114685</v>
      </c>
      <c r="H165" s="43">
        <f t="shared" si="47"/>
        <v>0.1</v>
      </c>
      <c r="I165" s="36">
        <f t="shared" si="46"/>
        <v>23.03932353922363</v>
      </c>
      <c r="J165" s="65">
        <f t="shared" si="41"/>
        <v>0.6604490760342974</v>
      </c>
      <c r="K165" s="95">
        <f t="shared" si="59"/>
        <v>2.231498723005404</v>
      </c>
      <c r="L165" s="96">
        <f t="shared" si="58"/>
        <v>-11.768220937797988</v>
      </c>
      <c r="M165" s="24">
        <f t="shared" si="48"/>
        <v>82.94156474120507</v>
      </c>
      <c r="N165" s="24"/>
      <c r="O165" s="24">
        <f t="shared" si="49"/>
        <v>-4</v>
      </c>
      <c r="P165" s="88">
        <f t="shared" si="50"/>
        <v>5.989999999999988</v>
      </c>
      <c r="Q165" s="175">
        <f t="shared" si="51"/>
        <v>3.299579476843147</v>
      </c>
    </row>
    <row r="166" spans="3:17" ht="12.75">
      <c r="C166" s="37"/>
      <c r="D166" s="59">
        <f t="shared" si="57"/>
        <v>6.039999999999988</v>
      </c>
      <c r="E166" s="37"/>
      <c r="G166" s="42">
        <f t="shared" si="45"/>
        <v>-89.6627618296674</v>
      </c>
      <c r="H166" s="43">
        <f t="shared" si="47"/>
        <v>0.1</v>
      </c>
      <c r="I166" s="36">
        <f t="shared" si="46"/>
        <v>23.199590504786997</v>
      </c>
      <c r="J166" s="65">
        <f t="shared" si="41"/>
        <v>0.6696695135660629</v>
      </c>
      <c r="K166" s="95">
        <f t="shared" si="59"/>
        <v>2.2383262261359156</v>
      </c>
      <c r="L166" s="96">
        <f t="shared" si="58"/>
        <v>-12.92818036992288</v>
      </c>
      <c r="M166" s="24">
        <f t="shared" si="48"/>
        <v>83.5185258172332</v>
      </c>
      <c r="N166" s="24"/>
      <c r="O166" s="24">
        <f t="shared" si="49"/>
        <v>-4</v>
      </c>
      <c r="P166" s="88">
        <f t="shared" si="50"/>
        <v>6.039999999999988</v>
      </c>
      <c r="Q166" s="175">
        <f t="shared" si="51"/>
        <v>3.205339311267335</v>
      </c>
    </row>
    <row r="167" spans="3:17" ht="12.75">
      <c r="C167" s="37"/>
      <c r="D167" s="59">
        <f t="shared" si="57"/>
        <v>6.089999999999987</v>
      </c>
      <c r="E167" s="37"/>
      <c r="G167" s="42">
        <f t="shared" si="45"/>
        <v>-89.66989188511185</v>
      </c>
      <c r="H167" s="43">
        <f t="shared" si="47"/>
        <v>0.1</v>
      </c>
      <c r="I167" s="36">
        <f t="shared" si="46"/>
        <v>23.355247607056523</v>
      </c>
      <c r="J167" s="65">
        <f aca="true" t="shared" si="60" ref="J167:J230">0.5*roa*sb*cx*I167*I167</f>
        <v>0.6786859235643417</v>
      </c>
      <c r="K167" s="95">
        <f t="shared" si="59"/>
        <v>2.245054220913381</v>
      </c>
      <c r="L167" s="96">
        <f t="shared" si="58"/>
        <v>-14.095923368640303</v>
      </c>
      <c r="M167" s="24">
        <f t="shared" si="48"/>
        <v>84.07889138540348</v>
      </c>
      <c r="N167" s="24"/>
      <c r="O167" s="24">
        <f t="shared" si="49"/>
        <v>-5</v>
      </c>
      <c r="P167" s="88">
        <f t="shared" si="50"/>
        <v>6.089999999999987</v>
      </c>
      <c r="Q167" s="175">
        <f t="shared" si="51"/>
        <v>3.113142045390529</v>
      </c>
    </row>
    <row r="168" spans="3:17" ht="12.75">
      <c r="C168" s="37"/>
      <c r="D168" s="59">
        <f t="shared" si="57"/>
        <v>6.139999999999987</v>
      </c>
      <c r="E168" s="37"/>
      <c r="G168" s="42">
        <f t="shared" si="45"/>
        <v>-89.67682467968068</v>
      </c>
      <c r="H168" s="43">
        <f t="shared" si="47"/>
        <v>0.1</v>
      </c>
      <c r="I168" s="36">
        <f t="shared" si="46"/>
        <v>23.506396842680957</v>
      </c>
      <c r="J168" s="65">
        <f t="shared" si="60"/>
        <v>0.6874989154384918</v>
      </c>
      <c r="K168" s="95">
        <f t="shared" si="59"/>
        <v>2.251683546068262</v>
      </c>
      <c r="L168" s="96">
        <f t="shared" si="58"/>
        <v>-15.271224514458677</v>
      </c>
      <c r="M168" s="24">
        <f t="shared" si="48"/>
        <v>84.62302863365144</v>
      </c>
      <c r="N168" s="24"/>
      <c r="O168" s="24">
        <f t="shared" si="49"/>
        <v>-5</v>
      </c>
      <c r="P168" s="88">
        <f t="shared" si="50"/>
        <v>6.139999999999987</v>
      </c>
      <c r="Q168" s="175">
        <f t="shared" si="51"/>
        <v>3.0229847124886895</v>
      </c>
    </row>
    <row r="169" spans="3:17" ht="12.75">
      <c r="C169" s="37"/>
      <c r="D169" s="59">
        <f t="shared" si="57"/>
        <v>6.189999999999987</v>
      </c>
      <c r="E169" s="37"/>
      <c r="G169" s="42">
        <f t="shared" si="45"/>
        <v>-89.68356823354857</v>
      </c>
      <c r="H169" s="43">
        <f t="shared" si="47"/>
        <v>0.1</v>
      </c>
      <c r="I169" s="36">
        <f t="shared" si="46"/>
        <v>23.653139904596554</v>
      </c>
      <c r="J169" s="65">
        <f t="shared" si="60"/>
        <v>0.6961093881935544</v>
      </c>
      <c r="K169" s="95">
        <f t="shared" si="59"/>
        <v>2.258215062750415</v>
      </c>
      <c r="L169" s="96">
        <f t="shared" si="58"/>
        <v>-16.453863473590275</v>
      </c>
      <c r="M169" s="24">
        <f t="shared" si="48"/>
        <v>85.1513036565476</v>
      </c>
      <c r="N169" s="24"/>
      <c r="O169" s="24">
        <f t="shared" si="49"/>
        <v>-5</v>
      </c>
      <c r="P169" s="88">
        <f t="shared" si="50"/>
        <v>6.189999999999987</v>
      </c>
      <c r="Q169" s="175">
        <f t="shared" si="51"/>
        <v>2.934861238311949</v>
      </c>
    </row>
    <row r="170" spans="3:17" ht="12.75">
      <c r="C170" s="37"/>
      <c r="D170" s="59">
        <f t="shared" si="57"/>
        <v>6.239999999999987</v>
      </c>
      <c r="E170" s="37"/>
      <c r="G170" s="42">
        <f t="shared" si="45"/>
        <v>-89.69013011042338</v>
      </c>
      <c r="H170" s="43">
        <f t="shared" si="47"/>
        <v>0.1</v>
      </c>
      <c r="I170" s="36">
        <f t="shared" si="46"/>
        <v>23.795578037159256</v>
      </c>
      <c r="J170" s="65">
        <f t="shared" si="60"/>
        <v>0.7045185100015949</v>
      </c>
      <c r="K170" s="95">
        <f aca="true" t="shared" si="61" ref="K170:K233">K169+I170*(D170-D169)*COS(G170*PI()/180)</f>
        <v>2.264649652921412</v>
      </c>
      <c r="L170" s="96">
        <f aca="true" t="shared" si="62" ref="L170:L233">L169+I170*(D170-D169)*SIN(G170*PI()/180)</f>
        <v>-17.643624975470235</v>
      </c>
      <c r="M170" s="24">
        <f t="shared" si="48"/>
        <v>85.66408093377332</v>
      </c>
      <c r="N170" s="24"/>
      <c r="O170" s="24">
        <f t="shared" si="49"/>
        <v>-6</v>
      </c>
      <c r="P170" s="88">
        <f t="shared" si="50"/>
        <v>6.239999999999987</v>
      </c>
      <c r="Q170" s="175">
        <f t="shared" si="51"/>
        <v>2.848762651254059</v>
      </c>
    </row>
    <row r="171" spans="3:17" ht="12.75">
      <c r="C171" s="37"/>
      <c r="D171" s="59">
        <f t="shared" si="57"/>
        <v>6.289999999999987</v>
      </c>
      <c r="E171" s="37"/>
      <c r="G171" s="42">
        <f t="shared" si="45"/>
        <v>-89.696517450081</v>
      </c>
      <c r="H171" s="43">
        <f t="shared" si="47"/>
        <v>0.1</v>
      </c>
      <c r="I171" s="36">
        <f t="shared" si="46"/>
        <v>23.933811901497087</v>
      </c>
      <c r="J171" s="65">
        <f t="shared" si="60"/>
        <v>0.7127276983892729</v>
      </c>
      <c r="K171" s="95">
        <f t="shared" si="61"/>
        <v>2.2709882177887573</v>
      </c>
      <c r="L171" s="96">
        <f t="shared" si="62"/>
        <v>-18.840298783546615</v>
      </c>
      <c r="M171" s="24">
        <f t="shared" si="48"/>
        <v>86.16172284538952</v>
      </c>
      <c r="N171" s="24"/>
      <c r="O171" s="24">
        <f t="shared" si="49"/>
        <v>-6</v>
      </c>
      <c r="P171" s="88">
        <f t="shared" si="50"/>
        <v>6.289999999999987</v>
      </c>
      <c r="Q171" s="175">
        <f t="shared" si="51"/>
        <v>2.7646772867566325</v>
      </c>
    </row>
    <row r="172" spans="3:17" ht="12.75">
      <c r="C172" s="37"/>
      <c r="D172" s="59">
        <f t="shared" si="57"/>
        <v>6.3399999999999865</v>
      </c>
      <c r="E172" s="37"/>
      <c r="G172" s="42">
        <f t="shared" si="45"/>
        <v>-89.70273699817092</v>
      </c>
      <c r="H172" s="43">
        <f t="shared" si="47"/>
        <v>0.1</v>
      </c>
      <c r="I172" s="36">
        <f t="shared" si="46"/>
        <v>24.06794145077406</v>
      </c>
      <c r="J172" s="65">
        <f t="shared" si="60"/>
        <v>0.7207386010754127</v>
      </c>
      <c r="K172" s="95">
        <f t="shared" si="61"/>
        <v>2.277231676283699</v>
      </c>
      <c r="L172" s="96">
        <f t="shared" si="62"/>
        <v>-20.043679659836716</v>
      </c>
      <c r="M172" s="24">
        <f t="shared" si="48"/>
        <v>86.64458922278662</v>
      </c>
      <c r="N172" s="24"/>
      <c r="O172" s="24">
        <f t="shared" si="49"/>
        <v>-7</v>
      </c>
      <c r="P172" s="88">
        <f t="shared" si="50"/>
        <v>6.3399999999999865</v>
      </c>
      <c r="Q172" s="175">
        <f t="shared" si="51"/>
        <v>2.6825909855394863</v>
      </c>
    </row>
    <row r="173" spans="3:17" ht="12.75">
      <c r="C173" s="37"/>
      <c r="D173" s="59">
        <f aca="true" t="shared" si="63" ref="D173:D236">D172+0.05</f>
        <v>6.389999999999986</v>
      </c>
      <c r="E173" s="37"/>
      <c r="G173" s="42">
        <f t="shared" si="45"/>
        <v>-89.70879513355493</v>
      </c>
      <c r="H173" s="43">
        <f t="shared" si="47"/>
        <v>0.1</v>
      </c>
      <c r="I173" s="36">
        <f t="shared" si="46"/>
        <v>24.198065815040103</v>
      </c>
      <c r="J173" s="65">
        <f t="shared" si="60"/>
        <v>0.7285530774856811</v>
      </c>
      <c r="K173" s="95">
        <f t="shared" si="61"/>
        <v>2.2833809635840066</v>
      </c>
      <c r="L173" s="96">
        <f t="shared" si="62"/>
        <v>-21.253567323728788</v>
      </c>
      <c r="M173" s="24">
        <f t="shared" si="48"/>
        <v>87.11303693414438</v>
      </c>
      <c r="N173" s="24"/>
      <c r="O173" s="24">
        <f t="shared" si="49"/>
        <v>-7</v>
      </c>
      <c r="P173" s="88">
        <f t="shared" si="50"/>
        <v>6.389999999999986</v>
      </c>
      <c r="Q173" s="175">
        <f t="shared" si="51"/>
        <v>2.602487285320843</v>
      </c>
    </row>
    <row r="174" spans="3:17" ht="12.75">
      <c r="C174" s="37"/>
      <c r="D174" s="59">
        <f t="shared" si="63"/>
        <v>6.439999999999986</v>
      </c>
      <c r="E174" s="37"/>
      <c r="G174" s="42">
        <f t="shared" si="45"/>
        <v>-89.71469789341312</v>
      </c>
      <c r="H174" s="43">
        <f t="shared" si="47"/>
        <v>0.1</v>
      </c>
      <c r="I174" s="36">
        <f t="shared" si="46"/>
        <v>24.324283195327965</v>
      </c>
      <c r="J174" s="65">
        <f t="shared" si="60"/>
        <v>0.7361731809653058</v>
      </c>
      <c r="K174" s="95">
        <f t="shared" si="61"/>
        <v>2.2894370296827837</v>
      </c>
      <c r="L174" s="96">
        <f t="shared" si="62"/>
        <v>-22.46976640549118</v>
      </c>
      <c r="M174" s="24">
        <f t="shared" si="48"/>
        <v>87.56741950318067</v>
      </c>
      <c r="N174" s="24"/>
      <c r="O174" s="24">
        <f t="shared" si="49"/>
        <v>-7</v>
      </c>
      <c r="P174" s="88">
        <f t="shared" si="50"/>
        <v>6.439999999999986</v>
      </c>
      <c r="Q174" s="175">
        <f t="shared" si="51"/>
        <v>2.524347605757251</v>
      </c>
    </row>
    <row r="175" spans="3:17" ht="12.75">
      <c r="C175" s="37"/>
      <c r="D175" s="59">
        <f t="shared" si="63"/>
        <v>6.489999999999986</v>
      </c>
      <c r="E175" s="37"/>
      <c r="G175" s="42">
        <f t="shared" si="45"/>
        <v>-89.72045099632604</v>
      </c>
      <c r="H175" s="43">
        <f t="shared" si="47"/>
        <v>0.1</v>
      </c>
      <c r="I175" s="36">
        <f t="shared" si="46"/>
        <v>24.446690766647748</v>
      </c>
      <c r="J175" s="65">
        <f t="shared" si="60"/>
        <v>0.7436011417051013</v>
      </c>
      <c r="K175" s="95">
        <f t="shared" si="61"/>
        <v>2.2954008380041064</v>
      </c>
      <c r="L175" s="96">
        <f t="shared" si="62"/>
        <v>-23.69208639493361</v>
      </c>
      <c r="M175" s="24">
        <f t="shared" si="48"/>
        <v>88.0080867599319</v>
      </c>
      <c r="N175" s="24"/>
      <c r="O175" s="24">
        <f t="shared" si="49"/>
        <v>-8</v>
      </c>
      <c r="P175" s="88">
        <f t="shared" si="50"/>
        <v>6.489999999999986</v>
      </c>
      <c r="Q175" s="175">
        <f t="shared" si="51"/>
        <v>2.448151426395677</v>
      </c>
    </row>
    <row r="176" spans="3:17" ht="12.75">
      <c r="C176" s="37"/>
      <c r="D176" s="59">
        <f t="shared" si="63"/>
        <v>6.539999999999986</v>
      </c>
      <c r="E176" s="37"/>
      <c r="G176" s="42">
        <f t="shared" si="45"/>
        <v>-89.72605986352004</v>
      </c>
      <c r="H176" s="43">
        <f t="shared" si="47"/>
        <v>0.1</v>
      </c>
      <c r="I176" s="36">
        <f t="shared" si="46"/>
        <v>24.565384589521972</v>
      </c>
      <c r="J176" s="65">
        <f t="shared" si="60"/>
        <v>0.7508393503908717</v>
      </c>
      <c r="K176" s="95">
        <f t="shared" si="61"/>
        <v>2.3012733640660343</v>
      </c>
      <c r="L176" s="96">
        <f t="shared" si="62"/>
        <v>-24.920341585647435</v>
      </c>
      <c r="M176" s="24">
        <f t="shared" si="48"/>
        <v>88.43538452227911</v>
      </c>
      <c r="N176" s="24"/>
      <c r="O176" s="24">
        <f t="shared" si="49"/>
        <v>-8</v>
      </c>
      <c r="P176" s="88">
        <f t="shared" si="50"/>
        <v>6.539999999999986</v>
      </c>
      <c r="Q176" s="175">
        <f t="shared" si="51"/>
        <v>2.3738764574844935</v>
      </c>
    </row>
    <row r="177" spans="3:17" ht="12.75">
      <c r="C177" s="37"/>
      <c r="D177" s="59">
        <f t="shared" si="63"/>
        <v>6.589999999999986</v>
      </c>
      <c r="E177" s="37"/>
      <c r="G177" s="42">
        <f t="shared" si="45"/>
        <v>-89.73152963844326</v>
      </c>
      <c r="H177" s="43">
        <f t="shared" si="47"/>
        <v>0.1</v>
      </c>
      <c r="I177" s="36">
        <f t="shared" si="46"/>
        <v>24.680459529699196</v>
      </c>
      <c r="J177" s="65">
        <f t="shared" si="60"/>
        <v>0.757890342581552</v>
      </c>
      <c r="K177" s="95">
        <f t="shared" si="61"/>
        <v>2.307055594191311</v>
      </c>
      <c r="L177" s="96">
        <f t="shared" si="62"/>
        <v>-26.154351015233598</v>
      </c>
      <c r="M177" s="24">
        <f t="shared" si="48"/>
        <v>88.8496543069171</v>
      </c>
      <c r="N177" s="24"/>
      <c r="O177" s="24">
        <f t="shared" si="49"/>
        <v>-9</v>
      </c>
      <c r="P177" s="88">
        <f t="shared" si="50"/>
        <v>6.589999999999986</v>
      </c>
      <c r="Q177" s="175">
        <f t="shared" si="51"/>
        <v>2.3014988035444697</v>
      </c>
    </row>
    <row r="178" spans="3:17" ht="12.75">
      <c r="C178" s="37"/>
      <c r="D178" s="59">
        <f t="shared" si="63"/>
        <v>6.6399999999999855</v>
      </c>
      <c r="E178" s="37"/>
      <c r="G178" s="42">
        <f t="shared" si="45"/>
        <v>-89.73686520482254</v>
      </c>
      <c r="H178" s="43">
        <f t="shared" si="47"/>
        <v>0.1</v>
      </c>
      <c r="I178" s="36">
        <f t="shared" si="46"/>
        <v>24.792009185681543</v>
      </c>
      <c r="J178" s="65">
        <f t="shared" si="60"/>
        <v>0.7647567838171845</v>
      </c>
      <c r="K178" s="95">
        <f t="shared" si="61"/>
        <v>2.3127485242658707</v>
      </c>
      <c r="L178" s="96">
        <f t="shared" si="62"/>
        <v>-27.393938401908876</v>
      </c>
      <c r="M178" s="24">
        <f t="shared" si="48"/>
        <v>89.25123306845356</v>
      </c>
      <c r="N178" s="24"/>
      <c r="O178" s="24">
        <f t="shared" si="49"/>
        <v>-9</v>
      </c>
      <c r="P178" s="88">
        <f t="shared" si="50"/>
        <v>6.6399999999999855</v>
      </c>
      <c r="Q178" s="175">
        <f t="shared" si="51"/>
        <v>2.2309931196469615</v>
      </c>
    </row>
    <row r="179" spans="3:17" ht="12.75">
      <c r="C179" s="37"/>
      <c r="D179" s="59">
        <f t="shared" si="63"/>
        <v>6.689999999999985</v>
      </c>
      <c r="E179" s="37"/>
      <c r="G179" s="42">
        <f t="shared" si="45"/>
        <v>-89.74207120333618</v>
      </c>
      <c r="H179" s="43">
        <f t="shared" si="47"/>
        <v>0.1</v>
      </c>
      <c r="I179" s="36">
        <f t="shared" si="46"/>
        <v>24.900125823700932</v>
      </c>
      <c r="J179" s="65">
        <f t="shared" si="60"/>
        <v>0.7714414554540052</v>
      </c>
      <c r="K179" s="95">
        <f t="shared" si="61"/>
        <v>2.3183531585450803</v>
      </c>
      <c r="L179" s="96">
        <f t="shared" si="62"/>
        <v>-28.638932077862666</v>
      </c>
      <c r="M179" s="24">
        <f t="shared" si="48"/>
        <v>89.64045296532336</v>
      </c>
      <c r="N179" s="24"/>
      <c r="O179" s="24">
        <f t="shared" si="49"/>
        <v>-10</v>
      </c>
      <c r="P179" s="88">
        <f t="shared" si="50"/>
        <v>6.689999999999985</v>
      </c>
      <c r="Q179" s="175">
        <f t="shared" si="51"/>
        <v>2.1623327603877915</v>
      </c>
    </row>
    <row r="180" spans="3:17" ht="12.75">
      <c r="C180" s="37"/>
      <c r="D180" s="59">
        <f t="shared" si="63"/>
        <v>6.739999999999985</v>
      </c>
      <c r="E180" s="37"/>
      <c r="G180" s="42">
        <f t="shared" si="45"/>
        <v>-89.74715204702424</v>
      </c>
      <c r="H180" s="43">
        <f t="shared" si="47"/>
        <v>0.1</v>
      </c>
      <c r="I180" s="36">
        <f t="shared" si="46"/>
        <v>25.00490031978024</v>
      </c>
      <c r="J180" s="65">
        <f t="shared" si="60"/>
        <v>0.7779472412205065</v>
      </c>
      <c r="K180" s="95">
        <f t="shared" si="61"/>
        <v>2.3238705085074787</v>
      </c>
      <c r="L180" s="96">
        <f t="shared" si="62"/>
        <v>-29.889164919718432</v>
      </c>
      <c r="M180" s="24">
        <f t="shared" si="48"/>
        <v>90.01764115120886</v>
      </c>
      <c r="N180" s="24"/>
      <c r="O180" s="24">
        <f t="shared" si="49"/>
        <v>-10</v>
      </c>
      <c r="P180" s="88">
        <f t="shared" si="50"/>
        <v>6.739999999999985</v>
      </c>
      <c r="Q180" s="175">
        <f t="shared" si="51"/>
        <v>2.095489921586172</v>
      </c>
    </row>
    <row r="181" spans="3:17" ht="12.75">
      <c r="C181" s="37"/>
      <c r="D181" s="59">
        <f t="shared" si="63"/>
        <v>6.789999999999985</v>
      </c>
      <c r="E181" s="37"/>
      <c r="G181" s="42">
        <f t="shared" si="45"/>
        <v>-89.75211193554563</v>
      </c>
      <c r="H181" s="43">
        <f t="shared" si="47"/>
        <v>0.1</v>
      </c>
      <c r="I181" s="36">
        <f t="shared" si="46"/>
        <v>25.106422108518675</v>
      </c>
      <c r="J181" s="65">
        <f t="shared" si="60"/>
        <v>0.7842771144853307</v>
      </c>
      <c r="K181" s="95">
        <f t="shared" si="61"/>
        <v>2.329301591755642</v>
      </c>
      <c r="L181" s="96">
        <f t="shared" si="62"/>
        <v>-31.144474276435943</v>
      </c>
      <c r="M181" s="24">
        <f t="shared" si="48"/>
        <v>90.38311959066723</v>
      </c>
      <c r="N181" s="24"/>
      <c r="O181" s="24">
        <f t="shared" si="49"/>
        <v>-10</v>
      </c>
      <c r="P181" s="88">
        <f t="shared" si="50"/>
        <v>6.789999999999985</v>
      </c>
      <c r="Q181" s="175">
        <f t="shared" si="51"/>
        <v>2.030435774768698</v>
      </c>
    </row>
    <row r="182" spans="3:17" ht="12.75">
      <c r="C182" s="37"/>
      <c r="D182" s="59">
        <f t="shared" si="63"/>
        <v>6.839999999999985</v>
      </c>
      <c r="E182" s="37"/>
      <c r="G182" s="42">
        <f t="shared" si="45"/>
        <v>-89.75695486838077</v>
      </c>
      <c r="H182" s="43">
        <f t="shared" si="47"/>
        <v>0.1</v>
      </c>
      <c r="I182" s="36">
        <f t="shared" si="46"/>
        <v>25.20477913824527</v>
      </c>
      <c r="J182" s="65">
        <f t="shared" si="60"/>
        <v>0.7904341262252107</v>
      </c>
      <c r="K182" s="95">
        <f t="shared" si="61"/>
        <v>2.334647430963658</v>
      </c>
      <c r="L182" s="96">
        <f t="shared" si="62"/>
        <v>-32.404701894972554</v>
      </c>
      <c r="M182" s="24">
        <f t="shared" si="48"/>
        <v>90.73720489768299</v>
      </c>
      <c r="N182" s="24"/>
      <c r="O182" s="24">
        <f t="shared" si="49"/>
        <v>-11</v>
      </c>
      <c r="P182" s="88">
        <f t="shared" si="50"/>
        <v>6.839999999999985</v>
      </c>
      <c r="Q182" s="175">
        <f t="shared" si="51"/>
        <v>1.9671405945319334</v>
      </c>
    </row>
    <row r="183" spans="3:17" ht="12.75">
      <c r="C183" s="37"/>
      <c r="D183" s="59">
        <f t="shared" si="63"/>
        <v>6.889999999999985</v>
      </c>
      <c r="E183" s="37"/>
      <c r="G183" s="42">
        <f t="shared" si="45"/>
        <v>-89.76168465706935</v>
      </c>
      <c r="H183" s="43">
        <f t="shared" si="47"/>
        <v>0.1</v>
      </c>
      <c r="I183" s="36">
        <f t="shared" si="46"/>
        <v>25.300057832190305</v>
      </c>
      <c r="J183" s="65">
        <f t="shared" si="60"/>
        <v>0.7964213936788809</v>
      </c>
      <c r="K183" s="95">
        <f t="shared" si="61"/>
        <v>2.3399090528705813</v>
      </c>
      <c r="L183" s="96">
        <f t="shared" si="62"/>
        <v>-33.66969384400438</v>
      </c>
      <c r="M183" s="24">
        <f t="shared" si="48"/>
        <v>91.0802081958851</v>
      </c>
      <c r="N183" s="24"/>
      <c r="O183" s="24">
        <f t="shared" si="49"/>
        <v>-11</v>
      </c>
      <c r="P183" s="88">
        <f t="shared" si="50"/>
        <v>6.889999999999985</v>
      </c>
      <c r="Q183" s="175">
        <f t="shared" si="51"/>
        <v>1.9055738789006749</v>
      </c>
    </row>
    <row r="184" spans="3:17" ht="12.75">
      <c r="C184" s="37"/>
      <c r="D184" s="59">
        <f t="shared" si="63"/>
        <v>6.939999999999984</v>
      </c>
      <c r="E184" s="37"/>
      <c r="G184" s="42">
        <f aca="true" t="shared" si="64" ref="G184:G247">IF((I182-I183)&lt;0,-ABS(G183-ATAN((g*COS(G183*PI()/180)*(D184-D183))/I183)*180/PI()),G183-ATAN((g*COS(G183*PI()/180)*(D184-D183))/I183)*180/PI())</f>
        <v>-89.76630493656343</v>
      </c>
      <c r="H184" s="43">
        <f t="shared" si="47"/>
        <v>0.1</v>
      </c>
      <c r="I184" s="36">
        <f aca="true" t="shared" si="65" ref="I184:I247">ABS(I183+(((F184-J183)/Mo-g*SIN(G184*PI()/180)))*(D184-D183))</f>
        <v>25.392343055331484</v>
      </c>
      <c r="J184" s="65">
        <f t="shared" si="60"/>
        <v>0.8022420896709194</v>
      </c>
      <c r="K184" s="95">
        <f t="shared" si="61"/>
        <v>2.3450874873191494</v>
      </c>
      <c r="L184" s="96">
        <f t="shared" si="62"/>
        <v>-34.93930043599095</v>
      </c>
      <c r="M184" s="24">
        <f t="shared" si="48"/>
        <v>91.41243499919334</v>
      </c>
      <c r="N184" s="24"/>
      <c r="O184" s="24">
        <f t="shared" si="49"/>
        <v>-12</v>
      </c>
      <c r="P184" s="88">
        <f t="shared" si="50"/>
        <v>6.939999999999984</v>
      </c>
      <c r="Q184" s="175">
        <f t="shared" si="51"/>
        <v>1.845704462823583</v>
      </c>
    </row>
    <row r="185" spans="3:17" ht="12.75">
      <c r="C185" s="37"/>
      <c r="D185" s="59">
        <f t="shared" si="63"/>
        <v>6.989999999999984</v>
      </c>
      <c r="E185" s="37"/>
      <c r="G185" s="42">
        <f t="shared" si="64"/>
        <v>-89.77081917576939</v>
      </c>
      <c r="H185" s="43">
        <f t="shared" si="47"/>
        <v>0.1</v>
      </c>
      <c r="I185" s="36">
        <f t="shared" si="65"/>
        <v>25.481718086579804</v>
      </c>
      <c r="J185" s="65">
        <f t="shared" si="60"/>
        <v>0.8078994325878167</v>
      </c>
      <c r="K185" s="95">
        <f t="shared" si="61"/>
        <v>2.350183766338935</v>
      </c>
      <c r="L185" s="96">
        <f t="shared" si="62"/>
        <v>-36.21337614785032</v>
      </c>
      <c r="M185" s="24">
        <f t="shared" si="48"/>
        <v>91.7341851116873</v>
      </c>
      <c r="N185" s="24"/>
      <c r="O185" s="24">
        <f t="shared" si="49"/>
        <v>-12</v>
      </c>
      <c r="P185" s="88">
        <f t="shared" si="50"/>
        <v>6.989999999999984</v>
      </c>
      <c r="Q185" s="175">
        <f t="shared" si="51"/>
        <v>1.7875006249664047</v>
      </c>
    </row>
    <row r="186" spans="3:17" ht="12.75">
      <c r="C186" s="37"/>
      <c r="D186" s="59">
        <f t="shared" si="63"/>
        <v>7.039999999999984</v>
      </c>
      <c r="E186" s="37"/>
      <c r="G186" s="42">
        <f t="shared" si="64"/>
        <v>-89.77523068734482</v>
      </c>
      <c r="H186" s="43">
        <f t="shared" si="47"/>
        <v>0.1</v>
      </c>
      <c r="I186" s="36">
        <f t="shared" si="65"/>
        <v>25.568264595978835</v>
      </c>
      <c r="J186" s="65">
        <f t="shared" si="60"/>
        <v>0.8133966769871905</v>
      </c>
      <c r="K186" s="95">
        <f t="shared" si="61"/>
        <v>2.3551989232730524</v>
      </c>
      <c r="L186" s="96">
        <f t="shared" si="62"/>
        <v>-37.49177954049517</v>
      </c>
      <c r="M186" s="24">
        <f t="shared" si="48"/>
        <v>92.04575254552381</v>
      </c>
      <c r="N186" s="24"/>
      <c r="O186" s="24">
        <f t="shared" si="49"/>
        <v>-12</v>
      </c>
      <c r="P186" s="88">
        <f t="shared" si="50"/>
        <v>7.039999999999984</v>
      </c>
      <c r="Q186" s="175">
        <f t="shared" si="51"/>
        <v>1.730930187980639</v>
      </c>
    </row>
    <row r="187" spans="3:17" ht="12.75">
      <c r="C187" s="37"/>
      <c r="D187" s="59">
        <f t="shared" si="63"/>
        <v>7.089999999999984</v>
      </c>
      <c r="E187" s="37"/>
      <c r="G187" s="42">
        <f t="shared" si="64"/>
        <v>-89.77954263681062</v>
      </c>
      <c r="H187" s="43">
        <f aca="true" t="shared" si="66" ref="H187:H250">Mo</f>
        <v>0.1</v>
      </c>
      <c r="I187" s="36">
        <f t="shared" si="65"/>
        <v>25.65206262660075</v>
      </c>
      <c r="J187" s="65">
        <f t="shared" si="60"/>
        <v>0.8187371048199351</v>
      </c>
      <c r="K187" s="95">
        <f t="shared" si="61"/>
        <v>2.3601339919474564</v>
      </c>
      <c r="L187" s="96">
        <f t="shared" si="62"/>
        <v>-38.774373177464724</v>
      </c>
      <c r="M187" s="24">
        <f t="shared" si="48"/>
        <v>92.3474254557627</v>
      </c>
      <c r="N187" s="24"/>
      <c r="O187" s="24">
        <f t="shared" si="49"/>
        <v>-13</v>
      </c>
      <c r="P187" s="88">
        <f t="shared" si="50"/>
        <v>7.089999999999984</v>
      </c>
      <c r="Q187" s="175">
        <f t="shared" si="51"/>
        <v>1.6759606124382802</v>
      </c>
    </row>
    <row r="188" spans="3:17" ht="12.75">
      <c r="C188" s="37"/>
      <c r="D188" s="59">
        <f t="shared" si="63"/>
        <v>7.139999999999984</v>
      </c>
      <c r="E188" s="37"/>
      <c r="G188" s="42">
        <f t="shared" si="64"/>
        <v>-89.78375805103305</v>
      </c>
      <c r="H188" s="43">
        <f t="shared" si="66"/>
        <v>0.1</v>
      </c>
      <c r="I188" s="36">
        <f t="shared" si="65"/>
        <v>25.7331905808325</v>
      </c>
      <c r="J188" s="65">
        <f t="shared" si="60"/>
        <v>0.8239240172442066</v>
      </c>
      <c r="K188" s="95">
        <f t="shared" si="61"/>
        <v>2.3649900058818214</v>
      </c>
      <c r="L188" s="96">
        <f t="shared" si="62"/>
        <v>-40.061023542871844</v>
      </c>
      <c r="M188" s="24">
        <f t="shared" si="48"/>
        <v>92.639486090997</v>
      </c>
      <c r="N188" s="24"/>
      <c r="O188" s="24">
        <f t="shared" si="49"/>
        <v>-13</v>
      </c>
      <c r="P188" s="88">
        <f t="shared" si="50"/>
        <v>7.139999999999984</v>
      </c>
      <c r="Q188" s="175">
        <f t="shared" si="51"/>
        <v>1.622559084635006</v>
      </c>
    </row>
    <row r="189" spans="3:17" ht="12.75">
      <c r="C189" s="37"/>
      <c r="D189" s="59">
        <f t="shared" si="63"/>
        <v>7.1899999999999835</v>
      </c>
      <c r="E189" s="37"/>
      <c r="G189" s="42">
        <f t="shared" si="64"/>
        <v>-89.78787982612535</v>
      </c>
      <c r="H189" s="43">
        <f t="shared" si="66"/>
        <v>0.1</v>
      </c>
      <c r="I189" s="36">
        <f t="shared" si="65"/>
        <v>25.81172521075615</v>
      </c>
      <c r="J189" s="65">
        <f t="shared" si="60"/>
        <v>0.828960727009474</v>
      </c>
      <c r="K189" s="95">
        <f t="shared" si="61"/>
        <v>2.3697679975409507</v>
      </c>
      <c r="L189" s="96">
        <f t="shared" si="62"/>
        <v>-41.351600958870065</v>
      </c>
      <c r="M189" s="24">
        <f t="shared" si="48"/>
        <v>92.92221075872214</v>
      </c>
      <c r="N189" s="24"/>
      <c r="O189" s="24">
        <f t="shared" si="49"/>
        <v>-14</v>
      </c>
      <c r="P189" s="88">
        <f t="shared" si="50"/>
        <v>7.1899999999999835</v>
      </c>
      <c r="Q189" s="175">
        <f t="shared" si="51"/>
        <v>1.5706925984730502</v>
      </c>
    </row>
    <row r="190" spans="3:17" ht="12.75">
      <c r="C190" s="37"/>
      <c r="D190" s="59">
        <f t="shared" si="63"/>
        <v>7.239999999999983</v>
      </c>
      <c r="E190" s="37"/>
      <c r="G190" s="42">
        <f t="shared" si="64"/>
        <v>-89.79191073481459</v>
      </c>
      <c r="H190" s="43">
        <f t="shared" si="66"/>
        <v>0.1</v>
      </c>
      <c r="I190" s="36">
        <f t="shared" si="65"/>
        <v>25.88774161233825</v>
      </c>
      <c r="J190" s="65">
        <f t="shared" si="60"/>
        <v>0.8338505513883807</v>
      </c>
      <c r="K190" s="95">
        <f t="shared" si="61"/>
        <v>2.374468997625616</v>
      </c>
      <c r="L190" s="96">
        <f t="shared" si="62"/>
        <v>-42.6459795028309</v>
      </c>
      <c r="M190" s="24">
        <f t="shared" si="48"/>
        <v>93.1958698044177</v>
      </c>
      <c r="N190" s="24"/>
      <c r="O190" s="24">
        <f t="shared" si="49"/>
        <v>-14</v>
      </c>
      <c r="P190" s="88">
        <f t="shared" si="50"/>
        <v>7.239999999999983</v>
      </c>
      <c r="Q190" s="175">
        <f t="shared" si="51"/>
        <v>1.5203280316419718</v>
      </c>
    </row>
    <row r="191" spans="3:17" ht="12.75">
      <c r="C191" s="37"/>
      <c r="D191" s="59">
        <f t="shared" si="63"/>
        <v>7.289999999999983</v>
      </c>
      <c r="E191" s="37"/>
      <c r="G191" s="42">
        <f t="shared" si="64"/>
        <v>-89.7958534333148</v>
      </c>
      <c r="H191" s="43">
        <f t="shared" si="66"/>
        <v>0.1</v>
      </c>
      <c r="I191" s="36">
        <f t="shared" si="65"/>
        <v>25.96131322315422</v>
      </c>
      <c r="J191" s="65">
        <f t="shared" si="60"/>
        <v>0.8385968056338569</v>
      </c>
      <c r="K191" s="95">
        <f t="shared" si="61"/>
        <v>2.379094034401711</v>
      </c>
      <c r="L191" s="96">
        <f t="shared" si="62"/>
        <v>-43.94403692440808</v>
      </c>
      <c r="M191" s="24">
        <f t="shared" si="48"/>
        <v>93.4607276033552</v>
      </c>
      <c r="N191" s="24"/>
      <c r="O191" s="24">
        <f t="shared" si="49"/>
        <v>-15</v>
      </c>
      <c r="P191" s="88">
        <f t="shared" si="50"/>
        <v>7.289999999999983</v>
      </c>
      <c r="Q191" s="175">
        <f t="shared" si="51"/>
        <v>1.4714322163194336</v>
      </c>
    </row>
    <row r="192" spans="3:17" ht="12.75">
      <c r="C192" s="37"/>
      <c r="D192" s="59">
        <f t="shared" si="63"/>
        <v>7.339999999999983</v>
      </c>
      <c r="E192" s="37"/>
      <c r="G192" s="42">
        <f t="shared" si="64"/>
        <v>-89.79971046774436</v>
      </c>
      <c r="H192" s="43">
        <f t="shared" si="66"/>
        <v>0.1</v>
      </c>
      <c r="I192" s="36">
        <f t="shared" si="65"/>
        <v>26.03251182338511</v>
      </c>
      <c r="J192" s="65">
        <f t="shared" si="60"/>
        <v>0.8432027969387761</v>
      </c>
      <c r="K192" s="95">
        <f t="shared" si="61"/>
        <v>2.3836441330665696</v>
      </c>
      <c r="L192" s="96">
        <f t="shared" si="62"/>
        <v>-45.24565456265245</v>
      </c>
      <c r="M192" s="24">
        <f t="shared" si="48"/>
        <v>93.7170425641864</v>
      </c>
      <c r="N192" s="24"/>
      <c r="O192" s="24">
        <f t="shared" si="49"/>
        <v>-15</v>
      </c>
      <c r="P192" s="88">
        <f t="shared" si="50"/>
        <v>7.339999999999983</v>
      </c>
      <c r="Q192" s="175">
        <f t="shared" si="51"/>
        <v>1.4239720046178002</v>
      </c>
    </row>
    <row r="193" spans="3:17" ht="12.75">
      <c r="C193" s="37"/>
      <c r="D193" s="59">
        <f t="shared" si="63"/>
        <v>7.389999999999983</v>
      </c>
      <c r="E193" s="37"/>
      <c r="G193" s="42">
        <f t="shared" si="64"/>
        <v>-89.80348428012212</v>
      </c>
      <c r="H193" s="43">
        <f t="shared" si="66"/>
        <v>0.1</v>
      </c>
      <c r="I193" s="36">
        <f t="shared" si="65"/>
        <v>26.101407539835332</v>
      </c>
      <c r="J193" s="65">
        <f t="shared" si="60"/>
        <v>0.8476718188754394</v>
      </c>
      <c r="K193" s="95">
        <f t="shared" si="61"/>
        <v>2.388120315151293</v>
      </c>
      <c r="L193" s="96">
        <f t="shared" si="62"/>
        <v>-46.5507172633283</v>
      </c>
      <c r="M193" s="24">
        <f t="shared" si="48"/>
        <v>93.9650671434072</v>
      </c>
      <c r="N193" s="24"/>
      <c r="O193" s="24">
        <f t="shared" si="49"/>
        <v>-16</v>
      </c>
      <c r="P193" s="88">
        <f t="shared" si="50"/>
        <v>7.389999999999983</v>
      </c>
      <c r="Q193" s="175">
        <f t="shared" si="51"/>
        <v>1.377914329004431</v>
      </c>
    </row>
    <row r="194" spans="3:17" ht="12.75">
      <c r="C194" s="37"/>
      <c r="D194" s="59">
        <f t="shared" si="63"/>
        <v>7.439999999999983</v>
      </c>
      <c r="E194" s="37"/>
      <c r="G194" s="42">
        <f t="shared" si="64"/>
        <v>-89.80717721397373</v>
      </c>
      <c r="H194" s="43">
        <f t="shared" si="66"/>
        <v>0.1</v>
      </c>
      <c r="I194" s="36">
        <f t="shared" si="65"/>
        <v>26.168068852731448</v>
      </c>
      <c r="J194" s="65">
        <f t="shared" si="60"/>
        <v>0.8520071462922822</v>
      </c>
      <c r="K194" s="95">
        <f t="shared" si="61"/>
        <v>2.392523597957916</v>
      </c>
      <c r="L194" s="96">
        <f t="shared" si="62"/>
        <v>-47.859113296570435</v>
      </c>
      <c r="M194" s="24">
        <f t="shared" si="48"/>
        <v>94.20504786983321</v>
      </c>
      <c r="N194" s="24"/>
      <c r="O194" s="24">
        <f t="shared" si="49"/>
        <v>-16</v>
      </c>
      <c r="P194" s="88">
        <f t="shared" si="50"/>
        <v>7.439999999999983</v>
      </c>
      <c r="Q194" s="175">
        <f t="shared" si="51"/>
        <v>1.3332262579223244</v>
      </c>
    </row>
    <row r="195" spans="3:17" ht="12.75">
      <c r="C195" s="37"/>
      <c r="D195" s="59">
        <f t="shared" si="63"/>
        <v>7.4899999999999824</v>
      </c>
      <c r="E195" s="37"/>
      <c r="G195" s="42">
        <f t="shared" si="64"/>
        <v>-89.81079151957726</v>
      </c>
      <c r="H195" s="43">
        <f t="shared" si="66"/>
        <v>0.1</v>
      </c>
      <c r="I195" s="36">
        <f t="shared" si="65"/>
        <v>26.232562605073298</v>
      </c>
      <c r="J195" s="65">
        <f t="shared" si="60"/>
        <v>0.8562120306454263</v>
      </c>
      <c r="K195" s="95">
        <f t="shared" si="61"/>
        <v>2.3968549940302366</v>
      </c>
      <c r="L195" s="96">
        <f t="shared" si="62"/>
        <v>-49.170734275009245</v>
      </c>
      <c r="M195" s="24">
        <f t="shared" si="48"/>
        <v>94.43722537826388</v>
      </c>
      <c r="N195" s="24"/>
      <c r="O195" s="24">
        <f t="shared" si="49"/>
        <v>-16</v>
      </c>
      <c r="P195" s="88">
        <f t="shared" si="50"/>
        <v>7.4899999999999824</v>
      </c>
      <c r="Q195" s="175">
        <f t="shared" si="51"/>
        <v>1.2898750468370015</v>
      </c>
    </row>
    <row r="196" spans="3:17" ht="12.75">
      <c r="C196" s="37"/>
      <c r="D196" s="59">
        <f t="shared" si="63"/>
        <v>7.539999999999982</v>
      </c>
      <c r="E196" s="37"/>
      <c r="G196" s="42">
        <f t="shared" si="64"/>
        <v>-89.81432935887442</v>
      </c>
      <c r="H196" s="43">
        <f t="shared" si="66"/>
        <v>0.1</v>
      </c>
      <c r="I196" s="36">
        <f t="shared" si="65"/>
        <v>26.29495401432002</v>
      </c>
      <c r="J196" s="65">
        <f t="shared" si="60"/>
        <v>0.86028969574301</v>
      </c>
      <c r="K196" s="95">
        <f t="shared" si="61"/>
        <v>2.4011155106571405</v>
      </c>
      <c r="L196" s="96">
        <f t="shared" si="62"/>
        <v>-50.485475072480774</v>
      </c>
      <c r="M196" s="24">
        <f aca="true" t="shared" si="67" ref="M196:M209">I196*3.6</f>
        <v>94.66183445155207</v>
      </c>
      <c r="N196" s="24"/>
      <c r="O196" s="24">
        <f t="shared" si="49"/>
        <v>-17</v>
      </c>
      <c r="P196" s="88">
        <f t="shared" si="50"/>
        <v>7.539999999999982</v>
      </c>
      <c r="Q196" s="175">
        <f t="shared" si="51"/>
        <v>1.2478281849344386</v>
      </c>
    </row>
    <row r="197" spans="3:17" ht="12.75">
      <c r="C197" s="37"/>
      <c r="D197" s="59">
        <f t="shared" si="63"/>
        <v>7.589999999999982</v>
      </c>
      <c r="E197" s="37"/>
      <c r="G197" s="42">
        <f t="shared" si="64"/>
        <v>-89.81779281007185</v>
      </c>
      <c r="H197" s="43">
        <f t="shared" si="66"/>
        <v>0.1</v>
      </c>
      <c r="I197" s="36">
        <f t="shared" si="65"/>
        <v>26.355306686204525</v>
      </c>
      <c r="J197" s="65">
        <f t="shared" si="60"/>
        <v>0.864243333880636</v>
      </c>
      <c r="K197" s="95">
        <f t="shared" si="61"/>
        <v>2.405306149407246</v>
      </c>
      <c r="L197" s="96">
        <f t="shared" si="62"/>
        <v>-51.803233743428</v>
      </c>
      <c r="M197" s="24">
        <f t="shared" si="67"/>
        <v>94.8791040703363</v>
      </c>
      <c r="N197" s="24"/>
      <c r="O197" s="24">
        <f t="shared" si="49"/>
        <v>-17</v>
      </c>
      <c r="P197" s="88">
        <f t="shared" si="50"/>
        <v>7.589999999999982</v>
      </c>
      <c r="Q197" s="175">
        <f t="shared" si="51"/>
        <v>1.2070534376901108</v>
      </c>
    </row>
    <row r="198" spans="3:17" ht="12.75">
      <c r="C198" s="37"/>
      <c r="D198" s="59">
        <f t="shared" si="63"/>
        <v>7.639999999999982</v>
      </c>
      <c r="E198" s="37"/>
      <c r="G198" s="42">
        <f t="shared" si="64"/>
        <v>-89.82118387195476</v>
      </c>
      <c r="H198" s="43">
        <f t="shared" si="66"/>
        <v>0.1</v>
      </c>
      <c r="I198" s="36">
        <f t="shared" si="65"/>
        <v>26.413682630480807</v>
      </c>
      <c r="J198" s="65">
        <f t="shared" si="60"/>
        <v>0.8680761023467327</v>
      </c>
      <c r="K198" s="95">
        <f t="shared" si="61"/>
        <v>2.409427905693716</v>
      </c>
      <c r="L198" s="96">
        <f t="shared" si="62"/>
        <v>-53.12391144309</v>
      </c>
      <c r="M198" s="24">
        <f t="shared" si="67"/>
        <v>95.08925746973091</v>
      </c>
      <c r="N198" s="24"/>
      <c r="O198" s="24">
        <f aca="true" t="shared" si="68" ref="O198:O261">ROUND(L198/3,0)</f>
        <v>-18</v>
      </c>
      <c r="P198" s="88">
        <f aca="true" t="shared" si="69" ref="P198:P261">D198</f>
        <v>7.639999999999982</v>
      </c>
      <c r="Q198" s="175">
        <f t="shared" si="51"/>
        <v>1.1675188855256422</v>
      </c>
    </row>
    <row r="199" spans="3:17" ht="12.75">
      <c r="C199" s="37"/>
      <c r="D199" s="59">
        <f t="shared" si="63"/>
        <v>7.689999999999982</v>
      </c>
      <c r="E199" s="37"/>
      <c r="G199" s="42">
        <f t="shared" si="64"/>
        <v>-89.8245044679334</v>
      </c>
      <c r="H199" s="43">
        <f t="shared" si="66"/>
        <v>0.1</v>
      </c>
      <c r="I199" s="36">
        <f t="shared" si="65"/>
        <v>26.470142278419118</v>
      </c>
      <c r="J199" s="65">
        <f t="shared" si="60"/>
        <v>0.8717911202771653</v>
      </c>
      <c r="K199" s="95">
        <f t="shared" si="61"/>
        <v>2.4134817683680794</v>
      </c>
      <c r="L199" s="96">
        <f t="shared" si="62"/>
        <v>-54.447412348566374</v>
      </c>
      <c r="M199" s="24">
        <f t="shared" si="67"/>
        <v>95.29251220230883</v>
      </c>
      <c r="N199" s="24"/>
      <c r="O199" s="24">
        <f t="shared" si="68"/>
        <v>-18</v>
      </c>
      <c r="P199" s="88">
        <f t="shared" si="69"/>
        <v>7.689999999999982</v>
      </c>
      <c r="Q199" s="175">
        <f aca="true" t="shared" si="70" ref="Q199:Q262">(I199-I198)/(D199-D198)</f>
        <v>1.1291929587662293</v>
      </c>
    </row>
    <row r="200" spans="3:17" ht="12.75">
      <c r="C200" s="37"/>
      <c r="D200" s="59">
        <f t="shared" si="63"/>
        <v>7.739999999999982</v>
      </c>
      <c r="E200" s="37"/>
      <c r="G200" s="42">
        <f t="shared" si="64"/>
        <v>-89.82775644984125</v>
      </c>
      <c r="H200" s="43">
        <f t="shared" si="66"/>
        <v>0.1</v>
      </c>
      <c r="I200" s="36">
        <f t="shared" si="65"/>
        <v>26.524744501874313</v>
      </c>
      <c r="J200" s="65">
        <f t="shared" si="60"/>
        <v>0.8753914658389917</v>
      </c>
      <c r="K200" s="95">
        <f t="shared" si="61"/>
        <v>2.417468719341937</v>
      </c>
      <c r="L200" s="96">
        <f t="shared" si="62"/>
        <v>-55.77364358083554</v>
      </c>
      <c r="M200" s="24">
        <f t="shared" si="67"/>
        <v>95.48908020674753</v>
      </c>
      <c r="N200" s="24"/>
      <c r="O200" s="24">
        <f t="shared" si="68"/>
        <v>-19</v>
      </c>
      <c r="P200" s="88">
        <f t="shared" si="69"/>
        <v>7.739999999999982</v>
      </c>
      <c r="Q200" s="175">
        <f t="shared" si="70"/>
        <v>1.0920444691039004</v>
      </c>
    </row>
    <row r="201" spans="3:17" ht="12.75">
      <c r="C201" s="37"/>
      <c r="D201" s="59">
        <f t="shared" si="63"/>
        <v>7.789999999999981</v>
      </c>
      <c r="E201" s="37"/>
      <c r="G201" s="42">
        <f t="shared" si="64"/>
        <v>-89.8309416015024</v>
      </c>
      <c r="H201" s="43">
        <f t="shared" si="66"/>
        <v>0.1</v>
      </c>
      <c r="I201" s="36">
        <f t="shared" si="65"/>
        <v>26.5775466337628</v>
      </c>
      <c r="J201" s="65">
        <f t="shared" si="60"/>
        <v>0.8788801737238869</v>
      </c>
      <c r="K201" s="95">
        <f t="shared" si="61"/>
        <v>2.421389733235431</v>
      </c>
      <c r="L201" s="96">
        <f t="shared" si="62"/>
        <v>-57.10251512779733</v>
      </c>
      <c r="M201" s="24">
        <f t="shared" si="67"/>
        <v>95.67916788154608</v>
      </c>
      <c r="N201" s="24"/>
      <c r="O201" s="24">
        <f t="shared" si="68"/>
        <v>-19</v>
      </c>
      <c r="P201" s="88">
        <f t="shared" si="69"/>
        <v>7.789999999999981</v>
      </c>
      <c r="Q201" s="175">
        <f t="shared" si="70"/>
        <v>1.0560426377697534</v>
      </c>
    </row>
    <row r="202" spans="3:17" ht="12.75">
      <c r="C202" s="37"/>
      <c r="D202" s="59">
        <f t="shared" si="63"/>
        <v>7.839999999999981</v>
      </c>
      <c r="E202" s="37"/>
      <c r="G202" s="42">
        <f t="shared" si="64"/>
        <v>-89.83406164208401</v>
      </c>
      <c r="H202" s="43">
        <f t="shared" si="66"/>
        <v>0.1</v>
      </c>
      <c r="I202" s="36">
        <f t="shared" si="65"/>
        <v>26.628604489793183</v>
      </c>
      <c r="J202" s="65">
        <f t="shared" si="60"/>
        <v>0.882260232932392</v>
      </c>
      <c r="K202" s="95">
        <f t="shared" si="61"/>
        <v>2.4252457770513773</v>
      </c>
      <c r="L202" s="96">
        <f t="shared" si="62"/>
        <v>-58.433939768402524</v>
      </c>
      <c r="M202" s="24">
        <f t="shared" si="67"/>
        <v>95.86297616325547</v>
      </c>
      <c r="N202" s="24"/>
      <c r="O202" s="24">
        <f t="shared" si="68"/>
        <v>-19</v>
      </c>
      <c r="P202" s="88">
        <f t="shared" si="69"/>
        <v>7.839999999999981</v>
      </c>
      <c r="Q202" s="175">
        <f t="shared" si="70"/>
        <v>1.0211571206076577</v>
      </c>
    </row>
    <row r="203" spans="3:17" ht="12.75">
      <c r="C203" s="37"/>
      <c r="D203" s="59">
        <f t="shared" si="63"/>
        <v>7.889999999999981</v>
      </c>
      <c r="E203" s="37"/>
      <c r="G203" s="42">
        <f t="shared" si="64"/>
        <v>-89.83711822924866</v>
      </c>
      <c r="H203" s="43">
        <f t="shared" si="66"/>
        <v>0.1</v>
      </c>
      <c r="I203" s="36">
        <f t="shared" si="65"/>
        <v>26.677972391305204</v>
      </c>
      <c r="J203" s="65">
        <f t="shared" si="60"/>
        <v>0.8855345848308219</v>
      </c>
      <c r="K203" s="95">
        <f t="shared" si="61"/>
        <v>2.429037809873992</v>
      </c>
      <c r="L203" s="96">
        <f t="shared" si="62"/>
        <v>-59.76783299792473</v>
      </c>
      <c r="M203" s="24">
        <f t="shared" si="67"/>
        <v>96.04070060869874</v>
      </c>
      <c r="N203" s="24"/>
      <c r="O203" s="24">
        <f t="shared" si="68"/>
        <v>-20</v>
      </c>
      <c r="P203" s="88">
        <f t="shared" si="69"/>
        <v>7.889999999999981</v>
      </c>
      <c r="Q203" s="175">
        <f t="shared" si="70"/>
        <v>0.9873580302404186</v>
      </c>
    </row>
    <row r="204" spans="3:17" ht="12.75">
      <c r="C204" s="37"/>
      <c r="D204" s="59">
        <f t="shared" si="63"/>
        <v>7.939999999999981</v>
      </c>
      <c r="E204" s="37"/>
      <c r="G204" s="42">
        <f t="shared" si="64"/>
        <v>-89.8401129621203</v>
      </c>
      <c r="H204" s="43">
        <f t="shared" si="66"/>
        <v>0.1</v>
      </c>
      <c r="I204" s="36">
        <f t="shared" si="65"/>
        <v>26.725703189080587</v>
      </c>
      <c r="J204" s="65">
        <f t="shared" si="60"/>
        <v>0.8887061214633442</v>
      </c>
      <c r="K204" s="95">
        <f t="shared" si="61"/>
        <v>2.43276678259115</v>
      </c>
      <c r="L204" s="96">
        <f t="shared" si="62"/>
        <v>-61.104112954423194</v>
      </c>
      <c r="M204" s="24">
        <f t="shared" si="67"/>
        <v>96.21253148069012</v>
      </c>
      <c r="N204" s="24"/>
      <c r="O204" s="24">
        <f t="shared" si="68"/>
        <v>-20</v>
      </c>
      <c r="P204" s="88">
        <f t="shared" si="69"/>
        <v>7.939999999999981</v>
      </c>
      <c r="Q204" s="175">
        <f t="shared" si="70"/>
        <v>0.9546159555076662</v>
      </c>
    </row>
    <row r="205" spans="3:17" ht="12.75">
      <c r="C205" s="37"/>
      <c r="D205" s="59">
        <f t="shared" si="63"/>
        <v>7.989999999999981</v>
      </c>
      <c r="E205" s="37"/>
      <c r="G205" s="42">
        <f t="shared" si="64"/>
        <v>-89.84304738407627</v>
      </c>
      <c r="H205" s="43">
        <f t="shared" si="66"/>
        <v>0.1</v>
      </c>
      <c r="I205" s="36">
        <f t="shared" si="65"/>
        <v>26.77184828799819</v>
      </c>
      <c r="J205" s="65">
        <f t="shared" si="60"/>
        <v>0.8917776841024423</v>
      </c>
      <c r="K205" s="95">
        <f t="shared" si="61"/>
        <v>2.436433637639154</v>
      </c>
      <c r="L205" s="96">
        <f t="shared" si="62"/>
        <v>-62.442700346438755</v>
      </c>
      <c r="M205" s="24">
        <f t="shared" si="67"/>
        <v>96.37865383679349</v>
      </c>
      <c r="N205" s="24"/>
      <c r="O205" s="24">
        <f t="shared" si="68"/>
        <v>-21</v>
      </c>
      <c r="P205" s="88">
        <f t="shared" si="69"/>
        <v>7.989999999999981</v>
      </c>
      <c r="Q205" s="175">
        <f t="shared" si="70"/>
        <v>0.9229019783520476</v>
      </c>
    </row>
    <row r="206" spans="3:17" ht="12.75">
      <c r="C206" s="37"/>
      <c r="D206" s="59">
        <f t="shared" si="63"/>
        <v>8.039999999999981</v>
      </c>
      <c r="E206" s="37"/>
      <c r="G206" s="42">
        <f t="shared" si="64"/>
        <v>-89.84592298537713</v>
      </c>
      <c r="H206" s="43">
        <f t="shared" si="66"/>
        <v>0.1</v>
      </c>
      <c r="I206" s="36">
        <f t="shared" si="65"/>
        <v>26.816457672414273</v>
      </c>
      <c r="J206" s="65">
        <f t="shared" si="60"/>
        <v>0.8947520620216793</v>
      </c>
      <c r="K206" s="95">
        <f t="shared" si="61"/>
        <v>2.440039308769005</v>
      </c>
      <c r="L206" s="96">
        <f t="shared" si="62"/>
        <v>-63.783518381959134</v>
      </c>
      <c r="M206" s="24">
        <f t="shared" si="67"/>
        <v>96.53924762069138</v>
      </c>
      <c r="N206" s="24"/>
      <c r="O206" s="24">
        <f t="shared" si="68"/>
        <v>-21</v>
      </c>
      <c r="P206" s="88">
        <f t="shared" si="69"/>
        <v>8.039999999999981</v>
      </c>
      <c r="Q206" s="175">
        <f t="shared" si="70"/>
        <v>0.8921876883216713</v>
      </c>
    </row>
    <row r="207" spans="3:17" ht="12.75">
      <c r="C207" s="37"/>
      <c r="D207" s="59">
        <f t="shared" si="63"/>
        <v>8.089999999999982</v>
      </c>
      <c r="E207" s="37"/>
      <c r="G207" s="42">
        <f t="shared" si="64"/>
        <v>-89.848741205645</v>
      </c>
      <c r="H207" s="43">
        <f t="shared" si="66"/>
        <v>0.1</v>
      </c>
      <c r="I207" s="36">
        <f t="shared" si="65"/>
        <v>26.859579932156663</v>
      </c>
      <c r="J207" s="65">
        <f t="shared" si="60"/>
        <v>0.8976319914753739</v>
      </c>
      <c r="K207" s="95">
        <f t="shared" si="61"/>
        <v>2.4435847208331998</v>
      </c>
      <c r="L207" s="96">
        <f t="shared" si="62"/>
        <v>-65.12649269868419</v>
      </c>
      <c r="M207" s="24">
        <f t="shared" si="67"/>
        <v>96.69448775576399</v>
      </c>
      <c r="N207" s="24"/>
      <c r="O207" s="24">
        <f t="shared" si="68"/>
        <v>-22</v>
      </c>
      <c r="P207" s="88">
        <f t="shared" si="69"/>
        <v>8.089999999999982</v>
      </c>
      <c r="Q207" s="175">
        <f t="shared" si="70"/>
        <v>0.8624451948477818</v>
      </c>
    </row>
    <row r="208" spans="3:17" ht="12.75">
      <c r="C208" s="37"/>
      <c r="D208" s="59">
        <f t="shared" si="63"/>
        <v>8.139999999999983</v>
      </c>
      <c r="E208" s="37"/>
      <c r="G208" s="42">
        <f t="shared" si="64"/>
        <v>-89.8515034362004</v>
      </c>
      <c r="H208" s="43">
        <f t="shared" si="66"/>
        <v>0.1</v>
      </c>
      <c r="I208" s="36">
        <f t="shared" si="65"/>
        <v>26.90126228902939</v>
      </c>
      <c r="J208" s="65">
        <f t="shared" si="60"/>
        <v>0.9004201548705119</v>
      </c>
      <c r="K208" s="95">
        <f t="shared" si="61"/>
        <v>2.447070789592103</v>
      </c>
      <c r="L208" s="96">
        <f t="shared" si="62"/>
        <v>-66.47155129561688</v>
      </c>
      <c r="M208" s="24">
        <f t="shared" si="67"/>
        <v>96.84454424050581</v>
      </c>
      <c r="N208" s="24"/>
      <c r="O208" s="24">
        <f t="shared" si="68"/>
        <v>-22</v>
      </c>
      <c r="P208" s="88">
        <f t="shared" si="69"/>
        <v>8.139999999999983</v>
      </c>
      <c r="Q208" s="175">
        <f t="shared" si="70"/>
        <v>0.8336471374545221</v>
      </c>
    </row>
    <row r="209" spans="3:17" ht="12.75">
      <c r="C209" s="37"/>
      <c r="D209" s="59">
        <f t="shared" si="63"/>
        <v>8.189999999999984</v>
      </c>
      <c r="E209" s="37"/>
      <c r="G209" s="42">
        <f t="shared" si="64"/>
        <v>-89.85421102226692</v>
      </c>
      <c r="H209" s="43">
        <f t="shared" si="66"/>
        <v>0.1</v>
      </c>
      <c r="I209" s="36">
        <f t="shared" si="65"/>
        <v>26.94155062373161</v>
      </c>
      <c r="J209" s="65">
        <f t="shared" si="60"/>
        <v>0.9031191801169011</v>
      </c>
      <c r="K209" s="95">
        <f t="shared" si="61"/>
        <v>2.4504984215389722</v>
      </c>
      <c r="L209" s="96">
        <f t="shared" si="62"/>
        <v>-67.81862446600036</v>
      </c>
      <c r="M209" s="24">
        <f t="shared" si="67"/>
        <v>96.98958224543381</v>
      </c>
      <c r="N209" s="24"/>
      <c r="O209" s="24">
        <f t="shared" si="68"/>
        <v>-23</v>
      </c>
      <c r="P209" s="88">
        <f t="shared" si="69"/>
        <v>8.189999999999984</v>
      </c>
      <c r="Q209" s="175">
        <f t="shared" si="70"/>
        <v>0.8057666940444249</v>
      </c>
    </row>
    <row r="210" spans="3:17" ht="12.75">
      <c r="C210" s="37"/>
      <c r="D210" s="59">
        <f t="shared" si="63"/>
        <v>8.239999999999984</v>
      </c>
      <c r="E210" s="37"/>
      <c r="G210" s="42">
        <f t="shared" si="64"/>
        <v>-89.85686526505204</v>
      </c>
      <c r="H210" s="43">
        <f t="shared" si="66"/>
        <v>0.1</v>
      </c>
      <c r="I210" s="36">
        <f t="shared" si="65"/>
        <v>26.980489503101733</v>
      </c>
      <c r="J210" s="65">
        <f t="shared" si="60"/>
        <v>0.9057316401422637</v>
      </c>
      <c r="K210" s="95">
        <f t="shared" si="61"/>
        <v>2.453868513742741</v>
      </c>
      <c r="L210" s="96">
        <f t="shared" si="62"/>
        <v>-69.16764473161761</v>
      </c>
      <c r="M210" s="24">
        <f>I210*3.6</f>
        <v>97.12976221116624</v>
      </c>
      <c r="N210" s="24"/>
      <c r="O210" s="24">
        <f t="shared" si="68"/>
        <v>-23</v>
      </c>
      <c r="P210" s="88">
        <f t="shared" si="69"/>
        <v>8.239999999999984</v>
      </c>
      <c r="Q210" s="175">
        <f t="shared" si="70"/>
        <v>0.7787775874024194</v>
      </c>
    </row>
    <row r="211" spans="3:17" ht="12.75">
      <c r="C211" s="37"/>
      <c r="D211" s="59">
        <f t="shared" si="63"/>
        <v>8.289999999999985</v>
      </c>
      <c r="E211" s="37"/>
      <c r="G211" s="42">
        <f t="shared" si="64"/>
        <v>-89.85946742371226</v>
      </c>
      <c r="H211" s="43">
        <f t="shared" si="66"/>
        <v>0.1</v>
      </c>
      <c r="I211" s="36">
        <f t="shared" si="65"/>
        <v>27.018122207604204</v>
      </c>
      <c r="J211" s="65">
        <f t="shared" si="60"/>
        <v>0.9082600525596349</v>
      </c>
      <c r="K211" s="95">
        <f t="shared" si="61"/>
        <v>2.4571819537076927</v>
      </c>
      <c r="L211" s="96">
        <f t="shared" si="62"/>
        <v>-70.51854677846566</v>
      </c>
      <c r="M211" s="24">
        <f aca="true" t="shared" si="71" ref="M211:M274">I211*3.6</f>
        <v>97.26523994737514</v>
      </c>
      <c r="N211" s="24"/>
      <c r="O211" s="24">
        <f t="shared" si="68"/>
        <v>-24</v>
      </c>
      <c r="P211" s="88">
        <f t="shared" si="69"/>
        <v>8.289999999999985</v>
      </c>
      <c r="Q211" s="175">
        <f t="shared" si="70"/>
        <v>0.7526540900494076</v>
      </c>
    </row>
    <row r="212" spans="3:17" ht="12.75">
      <c r="C212" s="37"/>
      <c r="D212" s="59">
        <f t="shared" si="63"/>
        <v>8.339999999999986</v>
      </c>
      <c r="E212" s="37"/>
      <c r="G212" s="42">
        <f t="shared" si="64"/>
        <v>-89.86201871720996</v>
      </c>
      <c r="H212" s="43">
        <f t="shared" si="66"/>
        <v>0.1</v>
      </c>
      <c r="I212" s="36">
        <f t="shared" si="65"/>
        <v>27.054490758982833</v>
      </c>
      <c r="J212" s="65">
        <f t="shared" si="60"/>
        <v>0.9107068794750889</v>
      </c>
      <c r="K212" s="95">
        <f t="shared" si="61"/>
        <v>2.4604396192491818</v>
      </c>
      <c r="L212" s="96">
        <f t="shared" si="62"/>
        <v>-71.87126739381274</v>
      </c>
      <c r="M212" s="24">
        <f t="shared" si="71"/>
        <v>97.3961667323382</v>
      </c>
      <c r="N212" s="24"/>
      <c r="O212" s="24">
        <f t="shared" si="68"/>
        <v>-24</v>
      </c>
      <c r="P212" s="88">
        <f t="shared" si="69"/>
        <v>8.339999999999986</v>
      </c>
      <c r="Q212" s="175">
        <f t="shared" si="70"/>
        <v>0.7273710275725772</v>
      </c>
    </row>
    <row r="213" spans="3:17" ht="12.75">
      <c r="C213" s="37"/>
      <c r="D213" s="59">
        <f t="shared" si="63"/>
        <v>8.389999999999986</v>
      </c>
      <c r="E213" s="37"/>
      <c r="G213" s="42">
        <f t="shared" si="64"/>
        <v>-89.86452032606853</v>
      </c>
      <c r="H213" s="43">
        <f t="shared" si="66"/>
        <v>0.1</v>
      </c>
      <c r="I213" s="36">
        <f t="shared" si="65"/>
        <v>27.089635948010464</v>
      </c>
      <c r="J213" s="65">
        <f t="shared" si="60"/>
        <v>0.9130745274244585</v>
      </c>
      <c r="K213" s="95">
        <f t="shared" si="61"/>
        <v>2.463642378384607</v>
      </c>
      <c r="L213" s="96">
        <f t="shared" si="62"/>
        <v>-73.22574540464323</v>
      </c>
      <c r="M213" s="24">
        <f t="shared" si="71"/>
        <v>97.52268941283768</v>
      </c>
      <c r="N213" s="24"/>
      <c r="O213" s="24">
        <f t="shared" si="68"/>
        <v>-24</v>
      </c>
      <c r="P213" s="88">
        <f t="shared" si="69"/>
        <v>8.389999999999986</v>
      </c>
      <c r="Q213" s="175">
        <f t="shared" si="70"/>
        <v>0.7029037805526073</v>
      </c>
    </row>
    <row r="214" spans="3:17" ht="12.75">
      <c r="C214" s="37"/>
      <c r="D214" s="59">
        <f t="shared" si="63"/>
        <v>8.439999999999987</v>
      </c>
      <c r="E214" s="37"/>
      <c r="G214" s="42">
        <f t="shared" si="64"/>
        <v>-89.86697339403244</v>
      </c>
      <c r="H214" s="43">
        <f t="shared" si="66"/>
        <v>0.1</v>
      </c>
      <c r="I214" s="36">
        <f t="shared" si="65"/>
        <v>27.123597362270466</v>
      </c>
      <c r="J214" s="65">
        <f t="shared" si="60"/>
        <v>0.9153653474283336</v>
      </c>
      <c r="K214" s="95">
        <f t="shared" si="61"/>
        <v>2.4667910892388325</v>
      </c>
      <c r="L214" s="96">
        <f t="shared" si="62"/>
        <v>-74.58192161749186</v>
      </c>
      <c r="M214" s="24">
        <f t="shared" si="71"/>
        <v>97.64495050417368</v>
      </c>
      <c r="N214" s="24"/>
      <c r="O214" s="24">
        <f t="shared" si="68"/>
        <v>-25</v>
      </c>
      <c r="P214" s="88">
        <f t="shared" si="69"/>
        <v>8.439999999999987</v>
      </c>
      <c r="Q214" s="175">
        <f t="shared" si="70"/>
        <v>0.6792282852000301</v>
      </c>
    </row>
    <row r="215" spans="3:17" ht="12.75">
      <c r="C215" s="37"/>
      <c r="D215" s="59">
        <f t="shared" si="63"/>
        <v>8.489999999999988</v>
      </c>
      <c r="E215" s="37"/>
      <c r="G215" s="42">
        <f t="shared" si="64"/>
        <v>-89.86937902963805</v>
      </c>
      <c r="H215" s="43">
        <f t="shared" si="66"/>
        <v>0.1</v>
      </c>
      <c r="I215" s="36">
        <f t="shared" si="65"/>
        <v>27.156413413910926</v>
      </c>
      <c r="J215" s="65">
        <f t="shared" si="60"/>
        <v>0.9175816351552314</v>
      </c>
      <c r="K215" s="95">
        <f t="shared" si="61"/>
        <v>2.4698865999633224</v>
      </c>
      <c r="L215" s="96">
        <f t="shared" si="62"/>
        <v>-75.93973875966584</v>
      </c>
      <c r="M215" s="24">
        <f t="shared" si="71"/>
        <v>97.76308829007934</v>
      </c>
      <c r="N215" s="24"/>
      <c r="O215" s="24">
        <f t="shared" si="68"/>
        <v>-25</v>
      </c>
      <c r="P215" s="88">
        <f t="shared" si="69"/>
        <v>8.489999999999988</v>
      </c>
      <c r="Q215" s="175">
        <f t="shared" si="70"/>
        <v>0.6563210328091791</v>
      </c>
    </row>
    <row r="216" spans="3:17" ht="12.75">
      <c r="C216" s="37"/>
      <c r="D216" s="59">
        <f t="shared" si="63"/>
        <v>8.539999999999988</v>
      </c>
      <c r="E216" s="37"/>
      <c r="G216" s="42">
        <f t="shared" si="64"/>
        <v>-89.87173830770071</v>
      </c>
      <c r="H216" s="43">
        <f t="shared" si="66"/>
        <v>0.1</v>
      </c>
      <c r="I216" s="36">
        <f t="shared" si="65"/>
        <v>27.18812136731741</v>
      </c>
      <c r="J216" s="65">
        <f t="shared" si="60"/>
        <v>0.9197256311834104</v>
      </c>
      <c r="K216" s="95">
        <f t="shared" si="61"/>
        <v>2.4729297486682493</v>
      </c>
      <c r="L216" s="96">
        <f t="shared" si="62"/>
        <v>-77.29914142185095</v>
      </c>
      <c r="M216" s="24">
        <f t="shared" si="71"/>
        <v>97.87723692234268</v>
      </c>
      <c r="N216" s="24"/>
      <c r="O216" s="24">
        <f t="shared" si="68"/>
        <v>-26</v>
      </c>
      <c r="P216" s="88">
        <f t="shared" si="69"/>
        <v>8.539999999999988</v>
      </c>
      <c r="Q216" s="175">
        <f t="shared" si="70"/>
        <v>0.6341590681296959</v>
      </c>
    </row>
    <row r="217" spans="3:17" ht="12.75">
      <c r="C217" s="37"/>
      <c r="D217" s="59">
        <f t="shared" si="63"/>
        <v>8.58999999999999</v>
      </c>
      <c r="E217" s="37"/>
      <c r="G217" s="42">
        <f t="shared" si="64"/>
        <v>-89.87405227072314</v>
      </c>
      <c r="H217" s="43">
        <f t="shared" si="66"/>
        <v>0.1</v>
      </c>
      <c r="I217" s="36">
        <f t="shared" si="65"/>
        <v>27.21875736665501</v>
      </c>
      <c r="J217" s="65">
        <f t="shared" si="60"/>
        <v>0.9217995213523701</v>
      </c>
      <c r="K217" s="95">
        <f t="shared" si="61"/>
        <v>2.475921363366882</v>
      </c>
      <c r="L217" s="96">
        <f t="shared" si="62"/>
        <v>-78.66007600209484</v>
      </c>
      <c r="M217" s="24">
        <f t="shared" si="71"/>
        <v>97.98752651995804</v>
      </c>
      <c r="N217" s="24"/>
      <c r="O217" s="24">
        <f t="shared" si="68"/>
        <v>-26</v>
      </c>
      <c r="P217" s="88">
        <f t="shared" si="69"/>
        <v>8.58999999999999</v>
      </c>
      <c r="Q217" s="175">
        <f t="shared" si="70"/>
        <v>0.6127199867519464</v>
      </c>
    </row>
    <row r="218" spans="3:17" ht="12.75">
      <c r="C218" s="37"/>
      <c r="D218" s="59">
        <f t="shared" si="63"/>
        <v>8.63999999999999</v>
      </c>
      <c r="E218" s="37"/>
      <c r="G218" s="42">
        <f t="shared" si="64"/>
        <v>-89.87632193023013</v>
      </c>
      <c r="H218" s="43">
        <f t="shared" si="66"/>
        <v>0.1</v>
      </c>
      <c r="I218" s="36">
        <f t="shared" si="65"/>
        <v>27.248356463234746</v>
      </c>
      <c r="J218" s="65">
        <f t="shared" si="60"/>
        <v>0.9238054371956103</v>
      </c>
      <c r="K218" s="95">
        <f t="shared" si="61"/>
        <v>2.47886226193158</v>
      </c>
      <c r="L218" s="96">
        <f t="shared" si="62"/>
        <v>-80.02249065115893</v>
      </c>
      <c r="M218" s="24">
        <f t="shared" si="71"/>
        <v>98.09408326764509</v>
      </c>
      <c r="N218" s="24"/>
      <c r="O218" s="24">
        <f t="shared" si="68"/>
        <v>-27</v>
      </c>
      <c r="P218" s="88">
        <f t="shared" si="69"/>
        <v>8.63999999999999</v>
      </c>
      <c r="Q218" s="175">
        <f t="shared" si="70"/>
        <v>0.5919819315947366</v>
      </c>
    </row>
    <row r="219" spans="3:17" ht="12.75">
      <c r="C219" s="37"/>
      <c r="D219" s="59">
        <f t="shared" si="63"/>
        <v>8.68999999999999</v>
      </c>
      <c r="E219" s="37"/>
      <c r="G219" s="42">
        <f t="shared" si="64"/>
        <v>-89.87854826803375</v>
      </c>
      <c r="H219" s="43">
        <f t="shared" si="66"/>
        <v>0.1</v>
      </c>
      <c r="I219" s="36">
        <f t="shared" si="65"/>
        <v>27.27695264266379</v>
      </c>
      <c r="J219" s="65">
        <f t="shared" si="60"/>
        <v>0.925745456446756</v>
      </c>
      <c r="K219" s="95">
        <f t="shared" si="61"/>
        <v>2.4817532520607486</v>
      </c>
      <c r="L219" s="96">
        <f t="shared" si="62"/>
        <v>-81.38633521922797</v>
      </c>
      <c r="M219" s="24">
        <f t="shared" si="71"/>
        <v>98.19702951358964</v>
      </c>
      <c r="N219" s="24"/>
      <c r="O219" s="24">
        <f t="shared" si="68"/>
        <v>-27</v>
      </c>
      <c r="P219" s="88">
        <f t="shared" si="69"/>
        <v>8.68999999999999</v>
      </c>
      <c r="Q219" s="175">
        <f t="shared" si="70"/>
        <v>0.571923588580879</v>
      </c>
    </row>
    <row r="220" spans="3:17" ht="12.75">
      <c r="C220" s="37"/>
      <c r="D220" s="59">
        <f t="shared" si="63"/>
        <v>8.739999999999991</v>
      </c>
      <c r="E220" s="37"/>
      <c r="G220" s="42">
        <f t="shared" si="64"/>
        <v>-89.88073223743345</v>
      </c>
      <c r="H220" s="43">
        <f t="shared" si="66"/>
        <v>0.1</v>
      </c>
      <c r="I220" s="36">
        <f t="shared" si="65"/>
        <v>27.30457885174272</v>
      </c>
      <c r="J220" s="65">
        <f t="shared" si="60"/>
        <v>0.9276216036116425</v>
      </c>
      <c r="K220" s="95">
        <f t="shared" si="61"/>
        <v>2.4845951312561296</v>
      </c>
      <c r="L220" s="96">
        <f t="shared" si="62"/>
        <v>-82.75156120396467</v>
      </c>
      <c r="M220" s="24">
        <f t="shared" si="71"/>
        <v>98.29648386627379</v>
      </c>
      <c r="N220" s="24"/>
      <c r="O220" s="24">
        <f t="shared" si="68"/>
        <v>-28</v>
      </c>
      <c r="P220" s="88">
        <f t="shared" si="69"/>
        <v>8.739999999999991</v>
      </c>
      <c r="Q220" s="175">
        <f t="shared" si="70"/>
        <v>0.5525241815785541</v>
      </c>
    </row>
    <row r="221" spans="3:17" ht="12.75">
      <c r="C221" s="37"/>
      <c r="D221" s="59">
        <f t="shared" si="63"/>
        <v>8.789999999999992</v>
      </c>
      <c r="E221" s="37"/>
      <c r="G221" s="42">
        <f t="shared" si="64"/>
        <v>-89.8828747643547</v>
      </c>
      <c r="H221" s="43">
        <f t="shared" si="66"/>
        <v>0.1</v>
      </c>
      <c r="I221" s="36">
        <f t="shared" si="65"/>
        <v>27.33126702507687</v>
      </c>
      <c r="J221" s="65">
        <f t="shared" si="60"/>
        <v>0.9294358505994355</v>
      </c>
      <c r="K221" s="95">
        <f t="shared" si="61"/>
        <v>2.487388686809841</v>
      </c>
      <c r="L221" s="96">
        <f t="shared" si="62"/>
        <v>-84.11812169989507</v>
      </c>
      <c r="M221" s="24">
        <f t="shared" si="71"/>
        <v>98.39256129027673</v>
      </c>
      <c r="N221" s="24"/>
      <c r="O221" s="24">
        <f t="shared" si="68"/>
        <v>-28</v>
      </c>
      <c r="P221" s="88">
        <f t="shared" si="69"/>
        <v>8.789999999999992</v>
      </c>
      <c r="Q221" s="175">
        <f t="shared" si="70"/>
        <v>0.5337634666830051</v>
      </c>
    </row>
    <row r="222" spans="3:17" ht="12.75">
      <c r="C222" s="37"/>
      <c r="D222" s="59">
        <f t="shared" si="63"/>
        <v>8.839999999999993</v>
      </c>
      <c r="E222" s="37"/>
      <c r="G222" s="42">
        <f t="shared" si="64"/>
        <v>-89.88497674843005</v>
      </c>
      <c r="H222" s="43">
        <f t="shared" si="66"/>
        <v>0.1</v>
      </c>
      <c r="I222" s="36">
        <f t="shared" si="65"/>
        <v>27.35704811137226</v>
      </c>
      <c r="J222" s="65">
        <f t="shared" si="60"/>
        <v>0.9311901174063216</v>
      </c>
      <c r="K222" s="95">
        <f t="shared" si="61"/>
        <v>2.490134695800586</v>
      </c>
      <c r="L222" s="96">
        <f t="shared" si="62"/>
        <v>-85.48597134910895</v>
      </c>
      <c r="M222" s="24">
        <f t="shared" si="71"/>
        <v>98.48537320094015</v>
      </c>
      <c r="N222" s="24"/>
      <c r="O222" s="24">
        <f t="shared" si="68"/>
        <v>-28</v>
      </c>
      <c r="P222" s="88">
        <f t="shared" si="69"/>
        <v>8.839999999999993</v>
      </c>
      <c r="Q222" s="175">
        <f t="shared" si="70"/>
        <v>0.5156217259078415</v>
      </c>
    </row>
    <row r="223" spans="3:17" ht="12.75">
      <c r="C223" s="37"/>
      <c r="D223" s="59">
        <f t="shared" si="63"/>
        <v>8.889999999999993</v>
      </c>
      <c r="E223" s="37"/>
      <c r="G223" s="42">
        <f t="shared" si="64"/>
        <v>-89.88703906402581</v>
      </c>
      <c r="H223" s="43">
        <f t="shared" si="66"/>
        <v>0.1</v>
      </c>
      <c r="I223" s="36">
        <f t="shared" si="65"/>
        <v>27.381952099389775</v>
      </c>
      <c r="J223" s="65">
        <f t="shared" si="60"/>
        <v>0.9328862728457291</v>
      </c>
      <c r="K223" s="95">
        <f t="shared" si="61"/>
        <v>2.492833925098487</v>
      </c>
      <c r="L223" s="96">
        <f t="shared" si="62"/>
        <v>-86.85506629325798</v>
      </c>
      <c r="M223" s="24">
        <f t="shared" si="71"/>
        <v>98.5750275578032</v>
      </c>
      <c r="N223" s="24"/>
      <c r="O223" s="24">
        <f t="shared" si="68"/>
        <v>-29</v>
      </c>
      <c r="P223" s="88">
        <f t="shared" si="69"/>
        <v>8.889999999999993</v>
      </c>
      <c r="Q223" s="175">
        <f t="shared" si="70"/>
        <v>0.498079760350258</v>
      </c>
    </row>
    <row r="224" spans="3:17" ht="12.75">
      <c r="C224" s="37"/>
      <c r="D224" s="59">
        <f t="shared" si="63"/>
        <v>8.939999999999994</v>
      </c>
      <c r="E224" s="37"/>
      <c r="G224" s="42">
        <f t="shared" si="64"/>
        <v>-89.88906256121757</v>
      </c>
      <c r="H224" s="43">
        <f t="shared" si="66"/>
        <v>0.1</v>
      </c>
      <c r="I224" s="36">
        <f t="shared" si="65"/>
        <v>27.40600804353434</v>
      </c>
      <c r="J224" s="65">
        <f t="shared" si="60"/>
        <v>0.9345261353194594</v>
      </c>
      <c r="K224" s="95">
        <f t="shared" si="61"/>
        <v>2.4954871313780287</v>
      </c>
      <c r="L224" s="96">
        <f t="shared" si="62"/>
        <v>-88.22536412683364</v>
      </c>
      <c r="M224" s="24">
        <f t="shared" si="71"/>
        <v>98.66162895672362</v>
      </c>
      <c r="N224" s="24"/>
      <c r="O224" s="24">
        <f t="shared" si="68"/>
        <v>-29</v>
      </c>
      <c r="P224" s="88">
        <f t="shared" si="69"/>
        <v>8.939999999999994</v>
      </c>
      <c r="Q224" s="175">
        <f t="shared" si="70"/>
        <v>0.48111888289127364</v>
      </c>
    </row>
    <row r="225" spans="3:17" ht="12.75">
      <c r="C225" s="37"/>
      <c r="D225" s="59">
        <f t="shared" si="63"/>
        <v>8.989999999999995</v>
      </c>
      <c r="E225" s="37"/>
      <c r="G225" s="42">
        <f t="shared" si="64"/>
        <v>-89.89104806671749</v>
      </c>
      <c r="H225" s="43">
        <f t="shared" si="66"/>
        <v>0.1</v>
      </c>
      <c r="I225" s="36">
        <f t="shared" si="65"/>
        <v>27.429244089058646</v>
      </c>
      <c r="J225" s="65">
        <f t="shared" si="60"/>
        <v>0.9361114736245005</v>
      </c>
      <c r="K225" s="95">
        <f t="shared" si="61"/>
        <v>2.4980950611386</v>
      </c>
      <c r="L225" s="96">
        <f t="shared" si="62"/>
        <v>-89.5968238517054</v>
      </c>
      <c r="M225" s="24">
        <f t="shared" si="71"/>
        <v>98.74527872061113</v>
      </c>
      <c r="N225" s="24"/>
      <c r="O225" s="24">
        <f t="shared" si="68"/>
        <v>-30</v>
      </c>
      <c r="P225" s="88">
        <f t="shared" si="69"/>
        <v>8.989999999999995</v>
      </c>
      <c r="Q225" s="175">
        <f t="shared" si="70"/>
        <v>0.46472091048612946</v>
      </c>
    </row>
    <row r="226" spans="3:17" ht="12.75">
      <c r="C226" s="37"/>
      <c r="D226" s="59">
        <f t="shared" si="63"/>
        <v>9.039999999999996</v>
      </c>
      <c r="E226" s="37"/>
      <c r="G226" s="42">
        <f t="shared" si="64"/>
        <v>-89.89299638475623</v>
      </c>
      <c r="H226" s="43">
        <f t="shared" si="66"/>
        <v>0.1</v>
      </c>
      <c r="I226" s="36">
        <f t="shared" si="65"/>
        <v>27.451687496863567</v>
      </c>
      <c r="J226" s="65">
        <f t="shared" si="60"/>
        <v>0.9376440077906648</v>
      </c>
      <c r="K226" s="95">
        <f t="shared" si="61"/>
        <v>2.5006584507321636</v>
      </c>
      <c r="L226" s="96">
        <f t="shared" si="62"/>
        <v>-90.96940583289904</v>
      </c>
      <c r="M226" s="24">
        <f t="shared" si="71"/>
        <v>98.82607498870884</v>
      </c>
      <c r="N226" s="24"/>
      <c r="O226" s="24">
        <f t="shared" si="68"/>
        <v>-30</v>
      </c>
      <c r="P226" s="88">
        <f t="shared" si="69"/>
        <v>9.039999999999996</v>
      </c>
      <c r="Q226" s="175">
        <f t="shared" si="70"/>
        <v>0.4488681560984212</v>
      </c>
    </row>
    <row r="227" spans="3:17" ht="12.75">
      <c r="C227" s="37"/>
      <c r="D227" s="59">
        <f t="shared" si="63"/>
        <v>9.089999999999996</v>
      </c>
      <c r="E227" s="37"/>
      <c r="G227" s="42">
        <f t="shared" si="64"/>
        <v>-89.894908297922</v>
      </c>
      <c r="H227" s="43">
        <f t="shared" si="66"/>
        <v>0.1</v>
      </c>
      <c r="I227" s="36">
        <f t="shared" si="65"/>
        <v>27.473364667879835</v>
      </c>
      <c r="J227" s="65">
        <f t="shared" si="60"/>
        <v>0.9391254099445457</v>
      </c>
      <c r="K227" s="95">
        <f t="shared" si="61"/>
        <v>2.503178026397589</v>
      </c>
      <c r="L227" s="96">
        <f t="shared" si="62"/>
        <v>-92.34307175559432</v>
      </c>
      <c r="M227" s="24">
        <f t="shared" si="71"/>
        <v>98.90411280436741</v>
      </c>
      <c r="N227" s="24"/>
      <c r="O227" s="24">
        <f t="shared" si="68"/>
        <v>-31</v>
      </c>
      <c r="P227" s="88">
        <f t="shared" si="69"/>
        <v>9.089999999999996</v>
      </c>
      <c r="Q227" s="175">
        <f t="shared" si="70"/>
        <v>0.4335434203253579</v>
      </c>
    </row>
    <row r="228" spans="3:17" ht="12.75">
      <c r="C228" s="37"/>
      <c r="D228" s="59">
        <f t="shared" si="63"/>
        <v>9.139999999999997</v>
      </c>
      <c r="E228" s="37"/>
      <c r="G228" s="42">
        <f t="shared" si="64"/>
        <v>-89.8967845679592</v>
      </c>
      <c r="H228" s="43">
        <f t="shared" si="66"/>
        <v>0.1</v>
      </c>
      <c r="I228" s="36">
        <f t="shared" si="65"/>
        <v>27.494301167017827</v>
      </c>
      <c r="J228" s="65">
        <f t="shared" si="60"/>
        <v>0.9405573051956246</v>
      </c>
      <c r="K228" s="95">
        <f t="shared" si="61"/>
        <v>2.5056545043012246</v>
      </c>
      <c r="L228" s="96">
        <f t="shared" si="62"/>
        <v>-93.71778458332015</v>
      </c>
      <c r="M228" s="24">
        <f t="shared" si="71"/>
        <v>98.97948420126419</v>
      </c>
      <c r="N228" s="24"/>
      <c r="O228" s="24">
        <f t="shared" si="68"/>
        <v>-31</v>
      </c>
      <c r="P228" s="88">
        <f t="shared" si="69"/>
        <v>9.139999999999997</v>
      </c>
      <c r="Q228" s="175">
        <f t="shared" si="70"/>
        <v>0.41872998275983636</v>
      </c>
    </row>
    <row r="229" spans="3:17" ht="12.75">
      <c r="C229" s="37"/>
      <c r="D229" s="59">
        <f t="shared" si="63"/>
        <v>9.189999999999998</v>
      </c>
      <c r="E229" s="37"/>
      <c r="G229" s="42">
        <f t="shared" si="64"/>
        <v>-89.89862593652894</v>
      </c>
      <c r="H229" s="43">
        <f t="shared" si="66"/>
        <v>0.1</v>
      </c>
      <c r="I229" s="36">
        <f t="shared" si="65"/>
        <v>27.514521746674394</v>
      </c>
      <c r="J229" s="65">
        <f t="shared" si="60"/>
        <v>0.9419412725406744</v>
      </c>
      <c r="K229" s="95">
        <f t="shared" si="61"/>
        <v>2.5080885905832764</v>
      </c>
      <c r="L229" s="96">
        <f t="shared" si="62"/>
        <v>-95.09350851732529</v>
      </c>
      <c r="M229" s="24">
        <f t="shared" si="71"/>
        <v>99.05227828802782</v>
      </c>
      <c r="N229" s="24"/>
      <c r="O229" s="24">
        <f t="shared" si="68"/>
        <v>-32</v>
      </c>
      <c r="P229" s="88">
        <f t="shared" si="69"/>
        <v>9.189999999999998</v>
      </c>
      <c r="Q229" s="175">
        <f t="shared" si="70"/>
        <v>0.4044115931313228</v>
      </c>
    </row>
    <row r="230" spans="3:17" ht="12.75">
      <c r="C230" s="37"/>
      <c r="D230" s="59">
        <f t="shared" si="63"/>
        <v>9.239999999999998</v>
      </c>
      <c r="E230" s="37"/>
      <c r="G230" s="42">
        <f t="shared" si="64"/>
        <v>-89.90043312593353</v>
      </c>
      <c r="H230" s="43">
        <f t="shared" si="66"/>
        <v>0.1</v>
      </c>
      <c r="I230" s="36">
        <f t="shared" si="65"/>
        <v>27.53405036978755</v>
      </c>
      <c r="J230" s="65">
        <f t="shared" si="60"/>
        <v>0.9432788457828996</v>
      </c>
      <c r="K230" s="95">
        <f t="shared" si="61"/>
        <v>2.5104809814096165</v>
      </c>
      <c r="L230" s="96">
        <f t="shared" si="62"/>
        <v>-96.47020895710193</v>
      </c>
      <c r="M230" s="24">
        <f t="shared" si="71"/>
        <v>99.12258133123518</v>
      </c>
      <c r="N230" s="24"/>
      <c r="O230" s="24">
        <f t="shared" si="68"/>
        <v>-32</v>
      </c>
      <c r="P230" s="88">
        <f t="shared" si="69"/>
        <v>9.239999999999998</v>
      </c>
      <c r="Q230" s="175">
        <f t="shared" si="70"/>
        <v>0.39057246226313125</v>
      </c>
    </row>
    <row r="231" spans="3:17" ht="12.75">
      <c r="C231" s="37"/>
      <c r="D231" s="59">
        <f t="shared" si="63"/>
        <v>9.29</v>
      </c>
      <c r="E231" s="37"/>
      <c r="G231" s="42">
        <f t="shared" si="64"/>
        <v>-89.90220683980701</v>
      </c>
      <c r="H231" s="43">
        <f t="shared" si="66"/>
        <v>0.1</v>
      </c>
      <c r="I231" s="36">
        <f t="shared" si="65"/>
        <v>27.552910232431678</v>
      </c>
      <c r="J231" s="65">
        <f aca="true" t="shared" si="72" ref="J231:J294">0.5*roa*sb*cx*I231*I231</f>
        <v>0.9445715144625402</v>
      </c>
      <c r="K231" s="95">
        <f t="shared" si="61"/>
        <v>2.5128323630286253</v>
      </c>
      <c r="L231" s="96">
        <f t="shared" si="62"/>
        <v>-97.84785246203913</v>
      </c>
      <c r="M231" s="24">
        <f t="shared" si="71"/>
        <v>99.19047683675404</v>
      </c>
      <c r="N231" s="24"/>
      <c r="O231" s="24">
        <f t="shared" si="68"/>
        <v>-33</v>
      </c>
      <c r="P231" s="88">
        <f t="shared" si="69"/>
        <v>9.29</v>
      </c>
      <c r="Q231" s="175">
        <f t="shared" si="70"/>
        <v>0.3771972528825475</v>
      </c>
    </row>
    <row r="232" spans="3:17" ht="12.75">
      <c r="C232" s="37"/>
      <c r="D232" s="59">
        <f t="shared" si="63"/>
        <v>9.34</v>
      </c>
      <c r="E232" s="37"/>
      <c r="G232" s="42">
        <f t="shared" si="64"/>
        <v>-89.90394776377349</v>
      </c>
      <c r="H232" s="43">
        <f t="shared" si="66"/>
        <v>0.1</v>
      </c>
      <c r="I232" s="36">
        <f t="shared" si="65"/>
        <v>27.571123785947496</v>
      </c>
      <c r="J232" s="65">
        <f t="shared" si="72"/>
        <v>0.9458207247959239</v>
      </c>
      <c r="K232" s="95">
        <f t="shared" si="61"/>
        <v>2.5151434118327183</v>
      </c>
      <c r="L232" s="96">
        <f t="shared" si="62"/>
        <v>-99.22640671418287</v>
      </c>
      <c r="M232" s="24">
        <f t="shared" si="71"/>
        <v>99.25604562941099</v>
      </c>
      <c r="N232" s="24"/>
      <c r="O232" s="24">
        <f t="shared" si="68"/>
        <v>-33</v>
      </c>
      <c r="P232" s="88">
        <f t="shared" si="69"/>
        <v>9.34</v>
      </c>
      <c r="Q232" s="175">
        <f t="shared" si="70"/>
        <v>0.3642710703163436</v>
      </c>
    </row>
    <row r="233" spans="3:17" ht="12.75">
      <c r="C233" s="37"/>
      <c r="D233" s="59">
        <f t="shared" si="63"/>
        <v>9.39</v>
      </c>
      <c r="E233" s="37"/>
      <c r="G233" s="42">
        <f t="shared" si="64"/>
        <v>-89.90565656607522</v>
      </c>
      <c r="H233" s="43">
        <f t="shared" si="66"/>
        <v>0.1</v>
      </c>
      <c r="I233" s="36">
        <f t="shared" si="65"/>
        <v>27.58871275860256</v>
      </c>
      <c r="J233" s="65">
        <f t="shared" si="72"/>
        <v>0.9470278806202056</v>
      </c>
      <c r="K233" s="95">
        <f t="shared" si="61"/>
        <v>2.517414794424212</v>
      </c>
      <c r="L233" s="96">
        <f t="shared" si="62"/>
        <v>-100.60584048207927</v>
      </c>
      <c r="M233" s="24">
        <f t="shared" si="71"/>
        <v>99.31936593096923</v>
      </c>
      <c r="N233" s="24"/>
      <c r="O233" s="24">
        <f t="shared" si="68"/>
        <v>-34</v>
      </c>
      <c r="P233" s="88">
        <f t="shared" si="69"/>
        <v>9.39</v>
      </c>
      <c r="Q233" s="175">
        <f t="shared" si="70"/>
        <v>0.3517794531013102</v>
      </c>
    </row>
    <row r="234" spans="3:17" ht="12.75">
      <c r="C234" s="37"/>
      <c r="D234" s="59">
        <f t="shared" si="63"/>
        <v>9.440000000000001</v>
      </c>
      <c r="E234" s="37"/>
      <c r="G234" s="42">
        <f t="shared" si="64"/>
        <v>-89.90733389817188</v>
      </c>
      <c r="H234" s="43">
        <f t="shared" si="66"/>
        <v>0.1</v>
      </c>
      <c r="I234" s="36">
        <f t="shared" si="65"/>
        <v>27.605698176779484</v>
      </c>
      <c r="J234" s="65">
        <f t="shared" si="72"/>
        <v>0.9481943443412612</v>
      </c>
      <c r="K234" s="95">
        <f aca="true" t="shared" si="73" ref="K234:K297">K233+I234*(D234-D233)*COS(G234*PI()/180)</f>
        <v>2.5196471676852044</v>
      </c>
      <c r="L234" s="96">
        <f aca="true" t="shared" si="74" ref="L234:L297">L233+I234*(D234-D233)*SIN(G234*PI()/180)</f>
        <v>-101.98612358567733</v>
      </c>
      <c r="M234" s="24">
        <f t="shared" si="71"/>
        <v>99.38051343640615</v>
      </c>
      <c r="N234" s="24"/>
      <c r="O234" s="24">
        <f t="shared" si="68"/>
        <v>-34</v>
      </c>
      <c r="P234" s="88">
        <f t="shared" si="69"/>
        <v>9.440000000000001</v>
      </c>
      <c r="Q234" s="175">
        <f t="shared" si="70"/>
        <v>0.3397083635384442</v>
      </c>
    </row>
    <row r="235" spans="3:17" ht="12.75">
      <c r="C235" s="37"/>
      <c r="D235" s="59">
        <f t="shared" si="63"/>
        <v>9.490000000000002</v>
      </c>
      <c r="E235" s="37"/>
      <c r="G235" s="42">
        <f t="shared" si="64"/>
        <v>-89.90898039531271</v>
      </c>
      <c r="H235" s="43">
        <f t="shared" si="66"/>
        <v>0.1</v>
      </c>
      <c r="I235" s="36">
        <f t="shared" si="65"/>
        <v>27.62210038569023</v>
      </c>
      <c r="J235" s="65">
        <f t="shared" si="72"/>
        <v>0.949321437882426</v>
      </c>
      <c r="K235" s="95">
        <f t="shared" si="73"/>
        <v>2.521841178851159</v>
      </c>
      <c r="L235" s="96">
        <f t="shared" si="74"/>
        <v>-103.36722686226744</v>
      </c>
      <c r="M235" s="24">
        <f t="shared" si="71"/>
        <v>99.43956138848483</v>
      </c>
      <c r="N235" s="24"/>
      <c r="O235" s="24">
        <f t="shared" si="68"/>
        <v>-34</v>
      </c>
      <c r="P235" s="88">
        <f t="shared" si="69"/>
        <v>9.490000000000002</v>
      </c>
      <c r="Q235" s="175">
        <f t="shared" si="70"/>
        <v>0.3280441782149477</v>
      </c>
    </row>
    <row r="236" spans="3:17" ht="12.75">
      <c r="C236" s="37"/>
      <c r="D236" s="59">
        <f t="shared" si="63"/>
        <v>9.540000000000003</v>
      </c>
      <c r="E236" s="37"/>
      <c r="G236" s="42">
        <f t="shared" si="64"/>
        <v>-89.91059667708296</v>
      </c>
      <c r="H236" s="43">
        <f t="shared" si="66"/>
        <v>0.1</v>
      </c>
      <c r="I236" s="36">
        <f t="shared" si="65"/>
        <v>27.637939069616138</v>
      </c>
      <c r="J236" s="65">
        <f t="shared" si="72"/>
        <v>0.9504104436319688</v>
      </c>
      <c r="K236" s="95">
        <f t="shared" si="73"/>
        <v>2.5239974655878985</v>
      </c>
      <c r="L236" s="96">
        <f t="shared" si="74"/>
        <v>-104.74912213343205</v>
      </c>
      <c r="M236" s="24">
        <f t="shared" si="71"/>
        <v>99.4965806506181</v>
      </c>
      <c r="N236" s="24"/>
      <c r="O236" s="24">
        <f t="shared" si="68"/>
        <v>-35</v>
      </c>
      <c r="P236" s="88">
        <f t="shared" si="69"/>
        <v>9.540000000000003</v>
      </c>
      <c r="Q236" s="175">
        <f t="shared" si="70"/>
        <v>0.3167736785181274</v>
      </c>
    </row>
    <row r="237" spans="3:17" ht="12.75">
      <c r="C237" s="37"/>
      <c r="D237" s="59">
        <f aca="true" t="shared" si="75" ref="D237:D300">D236+0.05</f>
        <v>9.590000000000003</v>
      </c>
      <c r="E237" s="37"/>
      <c r="G237" s="42">
        <f t="shared" si="64"/>
        <v>-89.91218334792603</v>
      </c>
      <c r="H237" s="43">
        <f t="shared" si="66"/>
        <v>0.1</v>
      </c>
      <c r="I237" s="36">
        <f t="shared" si="65"/>
        <v>27.653233271674228</v>
      </c>
      <c r="J237" s="65">
        <f t="shared" si="72"/>
        <v>0.9514626053873887</v>
      </c>
      <c r="K237" s="95">
        <f t="shared" si="73"/>
        <v>2.526116656071732</v>
      </c>
      <c r="L237" s="96">
        <f t="shared" si="74"/>
        <v>-106.13178217298473</v>
      </c>
      <c r="M237" s="24">
        <f t="shared" si="71"/>
        <v>99.55163977802722</v>
      </c>
      <c r="N237" s="24"/>
      <c r="O237" s="24">
        <f t="shared" si="68"/>
        <v>-35</v>
      </c>
      <c r="P237" s="88">
        <f t="shared" si="69"/>
        <v>9.590000000000003</v>
      </c>
      <c r="Q237" s="175">
        <f t="shared" si="70"/>
        <v>0.30588404116179924</v>
      </c>
    </row>
    <row r="238" spans="3:17" ht="12.75">
      <c r="C238" s="37"/>
      <c r="D238" s="59">
        <f t="shared" si="75"/>
        <v>9.640000000000004</v>
      </c>
      <c r="E238" s="37"/>
      <c r="G238" s="42">
        <f t="shared" si="64"/>
        <v>-89.91374099764258</v>
      </c>
      <c r="H238" s="43">
        <f t="shared" si="66"/>
        <v>0.1</v>
      </c>
      <c r="I238" s="36">
        <f t="shared" si="65"/>
        <v>27.668001413111437</v>
      </c>
      <c r="J238" s="65">
        <f t="shared" si="72"/>
        <v>0.9524791292947974</v>
      </c>
      <c r="K238" s="95">
        <f t="shared" si="73"/>
        <v>2.5281993690724462</v>
      </c>
      <c r="L238" s="96">
        <f t="shared" si="74"/>
        <v>-107.51518067587406</v>
      </c>
      <c r="M238" s="24">
        <f t="shared" si="71"/>
        <v>99.60480508720117</v>
      </c>
      <c r="N238" s="24"/>
      <c r="O238" s="24">
        <f t="shared" si="68"/>
        <v>-36</v>
      </c>
      <c r="P238" s="88">
        <f t="shared" si="69"/>
        <v>9.640000000000004</v>
      </c>
      <c r="Q238" s="175">
        <f t="shared" si="70"/>
        <v>0.2953628287441703</v>
      </c>
    </row>
    <row r="239" spans="3:17" ht="12.75">
      <c r="C239" s="37"/>
      <c r="D239" s="59">
        <f t="shared" si="75"/>
        <v>9.690000000000005</v>
      </c>
      <c r="E239" s="37"/>
      <c r="G239" s="42">
        <f t="shared" si="64"/>
        <v>-89.91527020186776</v>
      </c>
      <c r="H239" s="43">
        <f t="shared" si="66"/>
        <v>0.1</v>
      </c>
      <c r="I239" s="36">
        <f t="shared" si="65"/>
        <v>27.682261312129192</v>
      </c>
      <c r="J239" s="65">
        <f t="shared" si="72"/>
        <v>0.9534611847818177</v>
      </c>
      <c r="K239" s="95">
        <f t="shared" si="73"/>
        <v>2.5302462140389146</v>
      </c>
      <c r="L239" s="96">
        <f t="shared" si="74"/>
        <v>-108.89929222802883</v>
      </c>
      <c r="M239" s="24">
        <f t="shared" si="71"/>
        <v>99.65614072366509</v>
      </c>
      <c r="N239" s="24"/>
      <c r="O239" s="24">
        <f t="shared" si="68"/>
        <v>-36</v>
      </c>
      <c r="P239" s="88">
        <f t="shared" si="69"/>
        <v>9.690000000000005</v>
      </c>
      <c r="Q239" s="175">
        <f t="shared" si="70"/>
        <v>0.2851979803551034</v>
      </c>
    </row>
    <row r="240" spans="3:17" ht="12.75">
      <c r="C240" s="37"/>
      <c r="D240" s="59">
        <f t="shared" si="75"/>
        <v>9.740000000000006</v>
      </c>
      <c r="E240" s="37"/>
      <c r="G240" s="42">
        <f t="shared" si="64"/>
        <v>-89.91677152252787</v>
      </c>
      <c r="H240" s="43">
        <f t="shared" si="66"/>
        <v>0.1</v>
      </c>
      <c r="I240" s="36">
        <f t="shared" si="65"/>
        <v>27.696030202241595</v>
      </c>
      <c r="J240" s="65">
        <f t="shared" si="72"/>
        <v>0.9544099054825905</v>
      </c>
      <c r="K240" s="95">
        <f t="shared" si="73"/>
        <v>2.5322577911870816</v>
      </c>
      <c r="L240" s="96">
        <f t="shared" si="74"/>
        <v>-110.28409227712116</v>
      </c>
      <c r="M240" s="24">
        <f t="shared" si="71"/>
        <v>99.70570872806974</v>
      </c>
      <c r="N240" s="24"/>
      <c r="O240" s="24">
        <f t="shared" si="68"/>
        <v>-37</v>
      </c>
      <c r="P240" s="88">
        <f t="shared" si="69"/>
        <v>9.740000000000006</v>
      </c>
      <c r="Q240" s="175">
        <f t="shared" si="70"/>
        <v>0.27537780224804076</v>
      </c>
    </row>
    <row r="241" spans="3:17" ht="12.75">
      <c r="C241" s="37"/>
      <c r="D241" s="59">
        <f t="shared" si="75"/>
        <v>9.790000000000006</v>
      </c>
      <c r="E241" s="37"/>
      <c r="G241" s="42">
        <f t="shared" si="64"/>
        <v>-89.91824550827731</v>
      </c>
      <c r="H241" s="43">
        <f t="shared" si="66"/>
        <v>0.1</v>
      </c>
      <c r="I241" s="36">
        <f t="shared" si="65"/>
        <v>27.709324750171145</v>
      </c>
      <c r="J241" s="65">
        <f t="shared" si="72"/>
        <v>0.9553263901536168</v>
      </c>
      <c r="K241" s="95">
        <f t="shared" si="73"/>
        <v>2.5342346915901026</v>
      </c>
      <c r="L241" s="96">
        <f t="shared" si="74"/>
        <v>-111.66955710422468</v>
      </c>
      <c r="M241" s="24">
        <f t="shared" si="71"/>
        <v>99.75356910061612</v>
      </c>
      <c r="N241" s="24"/>
      <c r="O241" s="24">
        <f t="shared" si="68"/>
        <v>-37</v>
      </c>
      <c r="P241" s="88">
        <f t="shared" si="69"/>
        <v>9.790000000000006</v>
      </c>
      <c r="Q241" s="175">
        <f t="shared" si="70"/>
        <v>0.2658909585910114</v>
      </c>
    </row>
    <row r="242" spans="3:17" ht="12.75">
      <c r="C242" s="37"/>
      <c r="D242" s="59">
        <f t="shared" si="75"/>
        <v>9.840000000000007</v>
      </c>
      <c r="E242" s="37"/>
      <c r="G242" s="42">
        <f t="shared" si="64"/>
        <v>-89.91969269491702</v>
      </c>
      <c r="H242" s="43">
        <f t="shared" si="66"/>
        <v>0.1</v>
      </c>
      <c r="I242" s="36">
        <f t="shared" si="65"/>
        <v>27.722161073286582</v>
      </c>
      <c r="J242" s="65">
        <f t="shared" si="72"/>
        <v>0.95621170357931</v>
      </c>
      <c r="K242" s="95">
        <f t="shared" si="73"/>
        <v>2.536177497270421</v>
      </c>
      <c r="L242" s="96">
        <f t="shared" si="74"/>
        <v>-113.05566379634446</v>
      </c>
      <c r="M242" s="24">
        <f t="shared" si="71"/>
        <v>99.7997798638317</v>
      </c>
      <c r="N242" s="24"/>
      <c r="O242" s="24">
        <f t="shared" si="68"/>
        <v>-38</v>
      </c>
      <c r="P242" s="88">
        <f t="shared" si="69"/>
        <v>9.840000000000007</v>
      </c>
      <c r="Q242" s="175">
        <f t="shared" si="70"/>
        <v>0.2567264623087303</v>
      </c>
    </row>
    <row r="243" spans="3:17" ht="12.75">
      <c r="C243" s="37"/>
      <c r="D243" s="59">
        <f t="shared" si="75"/>
        <v>9.890000000000008</v>
      </c>
      <c r="E243" s="37"/>
      <c r="G243" s="42">
        <f t="shared" si="64"/>
        <v>-89.92111360579527</v>
      </c>
      <c r="H243" s="43">
        <f t="shared" si="66"/>
        <v>0.1</v>
      </c>
      <c r="I243" s="36">
        <f t="shared" si="65"/>
        <v>27.73455475658799</v>
      </c>
      <c r="J243" s="65">
        <f t="shared" si="72"/>
        <v>0.9570668774662479</v>
      </c>
      <c r="K243" s="95">
        <f t="shared" si="73"/>
        <v>2.538086781293582</v>
      </c>
      <c r="L243" s="96">
        <f t="shared" si="74"/>
        <v>-114.44239021979648</v>
      </c>
      <c r="M243" s="24">
        <f t="shared" si="71"/>
        <v>99.84439712371676</v>
      </c>
      <c r="N243" s="24"/>
      <c r="O243" s="24">
        <f t="shared" si="68"/>
        <v>-38</v>
      </c>
      <c r="P243" s="88">
        <f t="shared" si="69"/>
        <v>9.890000000000008</v>
      </c>
      <c r="Q243" s="175">
        <f t="shared" si="70"/>
        <v>0.247873666028152</v>
      </c>
    </row>
    <row r="244" spans="3:17" ht="12.75">
      <c r="C244" s="37"/>
      <c r="D244" s="59">
        <f t="shared" si="75"/>
        <v>9.940000000000008</v>
      </c>
      <c r="E244" s="37"/>
      <c r="G244" s="42">
        <f t="shared" si="64"/>
        <v>-89.92250875219169</v>
      </c>
      <c r="H244" s="43">
        <f t="shared" si="66"/>
        <v>0.1</v>
      </c>
      <c r="I244" s="36">
        <f t="shared" si="65"/>
        <v>27.746520869244822</v>
      </c>
      <c r="J244" s="65">
        <f t="shared" si="72"/>
        <v>0.9578929113252375</v>
      </c>
      <c r="K244" s="95">
        <f t="shared" si="73"/>
        <v>2.5399631078635965</v>
      </c>
      <c r="L244" s="96">
        <f t="shared" si="74"/>
        <v>-115.82971499441389</v>
      </c>
      <c r="M244" s="24">
        <f t="shared" si="71"/>
        <v>99.88747512928136</v>
      </c>
      <c r="N244" s="24"/>
      <c r="O244" s="24">
        <f t="shared" si="68"/>
        <v>-39</v>
      </c>
      <c r="P244" s="88">
        <f t="shared" si="69"/>
        <v>9.940000000000008</v>
      </c>
      <c r="Q244" s="175">
        <f t="shared" si="70"/>
        <v>0.2393222531366456</v>
      </c>
    </row>
    <row r="245" spans="3:17" ht="12.75">
      <c r="C245" s="37"/>
      <c r="D245" s="59">
        <f t="shared" si="75"/>
        <v>9.990000000000009</v>
      </c>
      <c r="E245" s="37"/>
      <c r="G245" s="42">
        <f t="shared" si="64"/>
        <v>-89.92387863368545</v>
      </c>
      <c r="H245" s="43">
        <f t="shared" si="66"/>
        <v>0.1</v>
      </c>
      <c r="I245" s="36">
        <f t="shared" si="65"/>
        <v>27.758073980692917</v>
      </c>
      <c r="J245" s="65">
        <f t="shared" si="72"/>
        <v>0.9586907733404123</v>
      </c>
      <c r="K245" s="95">
        <f t="shared" si="73"/>
        <v>2.5418070324196678</v>
      </c>
      <c r="L245" s="96">
        <f t="shared" si="74"/>
        <v>-117.21761746855836</v>
      </c>
      <c r="M245" s="24">
        <f t="shared" si="71"/>
        <v>99.9290663304945</v>
      </c>
      <c r="N245" s="24"/>
      <c r="O245" s="24">
        <f t="shared" si="68"/>
        <v>-39</v>
      </c>
      <c r="P245" s="88">
        <f t="shared" si="69"/>
        <v>9.990000000000009</v>
      </c>
      <c r="Q245" s="175">
        <f t="shared" si="70"/>
        <v>0.23106222896188583</v>
      </c>
    </row>
    <row r="246" spans="3:17" ht="12.75">
      <c r="C246" s="37"/>
      <c r="D246" s="59">
        <f t="shared" si="75"/>
        <v>10.04000000000001</v>
      </c>
      <c r="E246" s="37"/>
      <c r="G246" s="42">
        <f t="shared" si="64"/>
        <v>-89.92522373850836</v>
      </c>
      <c r="H246" s="43">
        <f t="shared" si="66"/>
        <v>0.1</v>
      </c>
      <c r="I246" s="36">
        <f t="shared" si="65"/>
        <v>27.76922817629702</v>
      </c>
      <c r="J246" s="65">
        <f t="shared" si="72"/>
        <v>0.9594614012246808</v>
      </c>
      <c r="K246" s="95">
        <f t="shared" si="73"/>
        <v>2.5436191017341208</v>
      </c>
      <c r="L246" s="96">
        <f t="shared" si="74"/>
        <v>-118.6060776949145</v>
      </c>
      <c r="M246" s="24">
        <f t="shared" si="71"/>
        <v>99.96922143466928</v>
      </c>
      <c r="N246" s="24"/>
      <c r="O246" s="24">
        <f t="shared" si="68"/>
        <v>-40</v>
      </c>
      <c r="P246" s="88">
        <f t="shared" si="69"/>
        <v>10.04000000000001</v>
      </c>
      <c r="Q246" s="175">
        <f t="shared" si="70"/>
        <v>0.2230839120820573</v>
      </c>
    </row>
    <row r="247" spans="3:17" ht="12.75">
      <c r="C247" s="37"/>
      <c r="D247" s="59">
        <f t="shared" si="75"/>
        <v>10.09000000000001</v>
      </c>
      <c r="E247" s="37"/>
      <c r="G247" s="42">
        <f t="shared" si="64"/>
        <v>-89.92654454388367</v>
      </c>
      <c r="H247" s="43">
        <f t="shared" si="66"/>
        <v>0.1</v>
      </c>
      <c r="I247" s="36">
        <f t="shared" si="65"/>
        <v>27.779997072585594</v>
      </c>
      <c r="J247" s="65">
        <f t="shared" si="72"/>
        <v>0.9602057030609381</v>
      </c>
      <c r="K247" s="95">
        <f t="shared" si="73"/>
        <v>2.5453998540113605</v>
      </c>
      <c r="L247" s="96">
        <f t="shared" si="74"/>
        <v>-119.99507640704621</v>
      </c>
      <c r="M247" s="24">
        <f t="shared" si="71"/>
        <v>100.00798946130814</v>
      </c>
      <c r="N247" s="24"/>
      <c r="O247" s="24">
        <f t="shared" si="68"/>
        <v>-40</v>
      </c>
      <c r="P247" s="88">
        <f t="shared" si="69"/>
        <v>10.09000000000001</v>
      </c>
      <c r="Q247" s="175">
        <f t="shared" si="70"/>
        <v>0.21537792577148857</v>
      </c>
    </row>
    <row r="248" spans="3:17" ht="12.75">
      <c r="C248" s="37"/>
      <c r="D248" s="59">
        <f t="shared" si="75"/>
        <v>10.140000000000011</v>
      </c>
      <c r="E248" s="37"/>
      <c r="G248" s="42">
        <f aca="true" t="shared" si="76" ref="G248:G311">IF((I246-I247)&lt;0,-ABS(G247-ATAN((g*COS(G247*PI()/180)*(D248-D247))/I247)*180/PI()),G247-ATAN((g*COS(G247*PI()/180)*(D248-D247))/I247)*180/PI())</f>
        <v>-89.92784151635111</v>
      </c>
      <c r="H248" s="43">
        <f t="shared" si="66"/>
        <v>0.1</v>
      </c>
      <c r="I248" s="36">
        <f aca="true" t="shared" si="77" ref="I248:I311">ABS(I247+(((F248-J247)/Mo-g*SIN(G248*PI()/180)))*(D248-D247))</f>
        <v>27.790393832065078</v>
      </c>
      <c r="J248" s="65">
        <f t="shared" si="72"/>
        <v>0.9609245581285397</v>
      </c>
      <c r="K248" s="95">
        <f t="shared" si="73"/>
        <v>2.5471498189877217</v>
      </c>
      <c r="L248" s="96">
        <f t="shared" si="74"/>
        <v>-121.38459499669366</v>
      </c>
      <c r="M248" s="24">
        <f t="shared" si="71"/>
        <v>100.04541779543429</v>
      </c>
      <c r="N248" s="24"/>
      <c r="O248" s="24">
        <f t="shared" si="68"/>
        <v>-40</v>
      </c>
      <c r="P248" s="88">
        <f t="shared" si="69"/>
        <v>10.140000000000011</v>
      </c>
      <c r="Q248" s="175">
        <f t="shared" si="70"/>
        <v>0.20793518958967344</v>
      </c>
    </row>
    <row r="249" spans="3:17" ht="12.75">
      <c r="C249" s="37"/>
      <c r="D249" s="59">
        <f t="shared" si="75"/>
        <v>10.190000000000012</v>
      </c>
      <c r="E249" s="37"/>
      <c r="G249" s="42">
        <f t="shared" si="76"/>
        <v>-89.92911511207924</v>
      </c>
      <c r="H249" s="43">
        <f t="shared" si="66"/>
        <v>0.1</v>
      </c>
      <c r="I249" s="36">
        <f t="shared" si="77"/>
        <v>27.80043117762091</v>
      </c>
      <c r="J249" s="65">
        <f t="shared" si="72"/>
        <v>0.9616188177146114</v>
      </c>
      <c r="K249" s="95">
        <f t="shared" si="73"/>
        <v>2.5488695180320606</v>
      </c>
      <c r="L249" s="96">
        <f t="shared" si="74"/>
        <v>-122.77461549179053</v>
      </c>
      <c r="M249" s="24">
        <f t="shared" si="71"/>
        <v>100.08155223943528</v>
      </c>
      <c r="N249" s="24"/>
      <c r="O249" s="24">
        <f t="shared" si="68"/>
        <v>-41</v>
      </c>
      <c r="P249" s="88">
        <f t="shared" si="69"/>
        <v>10.190000000000012</v>
      </c>
      <c r="Q249" s="175">
        <f t="shared" si="70"/>
        <v>0.20074691111666423</v>
      </c>
    </row>
    <row r="250" spans="3:17" ht="12.75">
      <c r="C250" s="37"/>
      <c r="D250" s="59">
        <f t="shared" si="75"/>
        <v>10.240000000000013</v>
      </c>
      <c r="E250" s="37"/>
      <c r="G250" s="42">
        <f t="shared" si="76"/>
        <v>-89.93036577716526</v>
      </c>
      <c r="H250" s="43">
        <f t="shared" si="66"/>
        <v>0.1</v>
      </c>
      <c r="I250" s="36">
        <f t="shared" si="77"/>
        <v>27.810121406512962</v>
      </c>
      <c r="J250" s="65">
        <f t="shared" si="72"/>
        <v>0.9622893059098481</v>
      </c>
      <c r="K250" s="95">
        <f t="shared" si="73"/>
        <v>2.550559464246954</v>
      </c>
      <c r="L250" s="96">
        <f t="shared" si="74"/>
        <v>-124.16512053518099</v>
      </c>
      <c r="M250" s="24">
        <f t="shared" si="71"/>
        <v>100.11643706344667</v>
      </c>
      <c r="N250" s="24"/>
      <c r="O250" s="24">
        <f t="shared" si="68"/>
        <v>-41</v>
      </c>
      <c r="P250" s="88">
        <f t="shared" si="69"/>
        <v>10.240000000000013</v>
      </c>
      <c r="Q250" s="175">
        <f t="shared" si="70"/>
        <v>0.1938045778410186</v>
      </c>
    </row>
    <row r="251" spans="3:17" ht="12.75">
      <c r="C251" s="37"/>
      <c r="D251" s="59">
        <f t="shared" si="75"/>
        <v>10.290000000000013</v>
      </c>
      <c r="E251" s="37"/>
      <c r="G251" s="42">
        <f t="shared" si="76"/>
        <v>-89.93159394792323</v>
      </c>
      <c r="H251" s="43">
        <f aca="true" t="shared" si="78" ref="H251:H314">Mo</f>
        <v>0.1</v>
      </c>
      <c r="I251" s="36">
        <f t="shared" si="77"/>
        <v>27.819476403973066</v>
      </c>
      <c r="J251" s="65">
        <f t="shared" si="72"/>
        <v>0.9629368203885137</v>
      </c>
      <c r="K251" s="95">
        <f t="shared" si="73"/>
        <v>2.5522201625703818</v>
      </c>
      <c r="L251" s="96">
        <f t="shared" si="74"/>
        <v>-125.55609336401668</v>
      </c>
      <c r="M251" s="24">
        <f t="shared" si="71"/>
        <v>100.15011505430304</v>
      </c>
      <c r="N251" s="24"/>
      <c r="O251" s="24">
        <f t="shared" si="68"/>
        <v>-42</v>
      </c>
      <c r="P251" s="88">
        <f t="shared" si="69"/>
        <v>10.290000000000013</v>
      </c>
      <c r="Q251" s="175">
        <f t="shared" si="70"/>
        <v>0.18709994920207595</v>
      </c>
    </row>
    <row r="252" spans="3:17" ht="12.75">
      <c r="C252" s="37"/>
      <c r="D252" s="59">
        <f t="shared" si="75"/>
        <v>10.340000000000014</v>
      </c>
      <c r="E252" s="37"/>
      <c r="G252" s="42">
        <f t="shared" si="76"/>
        <v>-89.93280005116114</v>
      </c>
      <c r="H252" s="43">
        <f t="shared" si="78"/>
        <v>0.1</v>
      </c>
      <c r="I252" s="36">
        <f t="shared" si="77"/>
        <v>27.828507656412597</v>
      </c>
      <c r="J252" s="65">
        <f t="shared" si="72"/>
        <v>0.9635621331724218</v>
      </c>
      <c r="K252" s="95">
        <f t="shared" si="73"/>
        <v>2.5538521098777744</v>
      </c>
      <c r="L252" s="96">
        <f t="shared" si="74"/>
        <v>-126.94751778981406</v>
      </c>
      <c r="M252" s="24">
        <f t="shared" si="71"/>
        <v>100.18262756308535</v>
      </c>
      <c r="N252" s="24"/>
      <c r="O252" s="24">
        <f t="shared" si="68"/>
        <v>-42</v>
      </c>
      <c r="P252" s="88">
        <f t="shared" si="69"/>
        <v>10.340000000000014</v>
      </c>
      <c r="Q252" s="175">
        <f t="shared" si="70"/>
        <v>0.18062504879061436</v>
      </c>
    </row>
    <row r="253" spans="3:17" ht="12.75">
      <c r="C253" s="37"/>
      <c r="D253" s="59">
        <f t="shared" si="75"/>
        <v>10.390000000000015</v>
      </c>
      <c r="E253" s="37"/>
      <c r="G253" s="42">
        <f t="shared" si="76"/>
        <v>-89.93398450444734</v>
      </c>
      <c r="H253" s="43">
        <f t="shared" si="78"/>
        <v>0.1</v>
      </c>
      <c r="I253" s="36">
        <f t="shared" si="77"/>
        <v>27.837226264248066</v>
      </c>
      <c r="J253" s="65">
        <f t="shared" si="72"/>
        <v>0.9641659913787296</v>
      </c>
      <c r="K253" s="95">
        <f t="shared" si="73"/>
        <v>2.5554557950843146</v>
      </c>
      <c r="L253" s="96">
        <f t="shared" si="74"/>
        <v>-128.33937817915316</v>
      </c>
      <c r="M253" s="24">
        <f t="shared" si="71"/>
        <v>100.21401455129305</v>
      </c>
      <c r="N253" s="24"/>
      <c r="O253" s="24">
        <f t="shared" si="68"/>
        <v>-43</v>
      </c>
      <c r="P253" s="88">
        <f t="shared" si="69"/>
        <v>10.390000000000015</v>
      </c>
      <c r="Q253" s="175">
        <f t="shared" si="70"/>
        <v>0.17437215670937897</v>
      </c>
    </row>
    <row r="254" spans="3:17" ht="12.75">
      <c r="C254" s="37"/>
      <c r="D254" s="59">
        <f t="shared" si="75"/>
        <v>10.440000000000015</v>
      </c>
      <c r="E254" s="37"/>
      <c r="G254" s="42">
        <f t="shared" si="76"/>
        <v>-89.93514771636696</v>
      </c>
      <c r="H254" s="43">
        <f t="shared" si="78"/>
        <v>0.1</v>
      </c>
      <c r="I254" s="36">
        <f t="shared" si="77"/>
        <v>27.84564295435286</v>
      </c>
      <c r="J254" s="65">
        <f t="shared" si="72"/>
        <v>0.964749117951429</v>
      </c>
      <c r="K254" s="95">
        <f t="shared" si="73"/>
        <v>2.557031699247385</v>
      </c>
      <c r="L254" s="96">
        <f t="shared" si="74"/>
        <v>-129.7316594349989</v>
      </c>
      <c r="M254" s="24">
        <f t="shared" si="71"/>
        <v>100.2443146356703</v>
      </c>
      <c r="N254" s="24"/>
      <c r="O254" s="24">
        <f t="shared" si="68"/>
        <v>-43</v>
      </c>
      <c r="P254" s="88">
        <f t="shared" si="69"/>
        <v>10.440000000000015</v>
      </c>
      <c r="Q254" s="175">
        <f t="shared" si="70"/>
        <v>0.16833380209589893</v>
      </c>
    </row>
    <row r="255" spans="3:17" ht="12.75">
      <c r="C255" s="37"/>
      <c r="D255" s="59">
        <f t="shared" si="75"/>
        <v>10.490000000000016</v>
      </c>
      <c r="E255" s="37"/>
      <c r="G255" s="42">
        <f t="shared" si="76"/>
        <v>-89.9362900867686</v>
      </c>
      <c r="H255" s="43">
        <f t="shared" si="78"/>
        <v>0.1</v>
      </c>
      <c r="I255" s="36">
        <f t="shared" si="77"/>
        <v>27.85376809214326</v>
      </c>
      <c r="J255" s="65">
        <f t="shared" si="72"/>
        <v>0.9653122123764684</v>
      </c>
      <c r="K255" s="95">
        <f t="shared" si="73"/>
        <v>2.55858029566907</v>
      </c>
      <c r="L255" s="96">
        <f t="shared" si="74"/>
        <v>-131.12434697862685</v>
      </c>
      <c r="M255" s="24">
        <f t="shared" si="71"/>
        <v>100.27356513171573</v>
      </c>
      <c r="N255" s="24"/>
      <c r="O255" s="24">
        <f t="shared" si="68"/>
        <v>-44</v>
      </c>
      <c r="P255" s="88">
        <f t="shared" si="69"/>
        <v>10.490000000000016</v>
      </c>
      <c r="Q255" s="175">
        <f t="shared" si="70"/>
        <v>0.16250275580794718</v>
      </c>
    </row>
    <row r="256" spans="3:17" ht="12.75">
      <c r="C256" s="37"/>
      <c r="D256" s="59">
        <f t="shared" si="75"/>
        <v>10.540000000000017</v>
      </c>
      <c r="E256" s="37"/>
      <c r="G256" s="42">
        <f t="shared" si="76"/>
        <v>-89.9374120070019</v>
      </c>
      <c r="H256" s="43">
        <f t="shared" si="78"/>
        <v>0.1</v>
      </c>
      <c r="I256" s="36">
        <f t="shared" si="77"/>
        <v>27.86161169330689</v>
      </c>
      <c r="J256" s="65">
        <f t="shared" si="72"/>
        <v>0.9658559513804754</v>
      </c>
      <c r="K256" s="95">
        <f t="shared" si="73"/>
        <v>2.560102049998615</v>
      </c>
      <c r="L256" s="96">
        <f t="shared" si="74"/>
        <v>-132.51742673213536</v>
      </c>
      <c r="M256" s="24">
        <f t="shared" si="71"/>
        <v>100.3018020959048</v>
      </c>
      <c r="N256" s="24"/>
      <c r="O256" s="24">
        <f t="shared" si="68"/>
        <v>-44</v>
      </c>
      <c r="P256" s="88">
        <f t="shared" si="69"/>
        <v>10.540000000000017</v>
      </c>
      <c r="Q256" s="175">
        <f t="shared" si="70"/>
        <v>0.15687202327263838</v>
      </c>
    </row>
    <row r="257" spans="3:17" ht="12.75">
      <c r="C257" s="37"/>
      <c r="D257" s="59">
        <f t="shared" si="75"/>
        <v>10.590000000000018</v>
      </c>
      <c r="E257" s="37"/>
      <c r="G257" s="42">
        <f t="shared" si="76"/>
        <v>-89.93851386014644</v>
      </c>
      <c r="H257" s="43">
        <f t="shared" si="78"/>
        <v>0.1</v>
      </c>
      <c r="I257" s="36">
        <f t="shared" si="77"/>
        <v>27.86918343518188</v>
      </c>
      <c r="J257" s="65">
        <f t="shared" si="72"/>
        <v>0.9663809896130984</v>
      </c>
      <c r="K257" s="95">
        <f t="shared" si="73"/>
        <v>2.5615974203347602</v>
      </c>
      <c r="L257" s="96">
        <f t="shared" si="74"/>
        <v>-133.91088510152684</v>
      </c>
      <c r="M257" s="24">
        <f t="shared" si="71"/>
        <v>100.32906036665477</v>
      </c>
      <c r="N257" s="24"/>
      <c r="O257" s="24">
        <f t="shared" si="68"/>
        <v>-45</v>
      </c>
      <c r="P257" s="88">
        <f t="shared" si="69"/>
        <v>10.590000000000018</v>
      </c>
      <c r="Q257" s="175">
        <f t="shared" si="70"/>
        <v>0.1514348374998043</v>
      </c>
    </row>
    <row r="258" spans="3:17" ht="12.75">
      <c r="C258" s="37"/>
      <c r="D258" s="59">
        <f t="shared" si="75"/>
        <v>10.640000000000018</v>
      </c>
      <c r="E258" s="37"/>
      <c r="G258" s="42">
        <f t="shared" si="76"/>
        <v>-89.93959602123222</v>
      </c>
      <c r="H258" s="43">
        <f t="shared" si="78"/>
        <v>0.1</v>
      </c>
      <c r="I258" s="36">
        <f t="shared" si="77"/>
        <v>27.87649266779482</v>
      </c>
      <c r="J258" s="65">
        <f t="shared" si="72"/>
        <v>0.9668879603130087</v>
      </c>
      <c r="K258" s="95">
        <f t="shared" si="73"/>
        <v>2.563066857327868</v>
      </c>
      <c r="L258" s="96">
        <f t="shared" si="74"/>
        <v>-135.3047089603408</v>
      </c>
      <c r="M258" s="24">
        <f t="shared" si="71"/>
        <v>100.35537360406136</v>
      </c>
      <c r="N258" s="24"/>
      <c r="O258" s="24">
        <f t="shared" si="68"/>
        <v>-45</v>
      </c>
      <c r="P258" s="88">
        <f t="shared" si="69"/>
        <v>10.640000000000018</v>
      </c>
      <c r="Q258" s="175">
        <f t="shared" si="70"/>
        <v>0.1461846522587941</v>
      </c>
    </row>
    <row r="259" spans="3:17" ht="12.75">
      <c r="C259" s="37"/>
      <c r="D259" s="59">
        <f t="shared" si="75"/>
        <v>10.690000000000019</v>
      </c>
      <c r="E259" s="37"/>
      <c r="G259" s="42">
        <f t="shared" si="76"/>
        <v>-89.94065885745222</v>
      </c>
      <c r="H259" s="43">
        <f t="shared" si="78"/>
        <v>0.1</v>
      </c>
      <c r="I259" s="36">
        <f t="shared" si="77"/>
        <v>27.883548424565774</v>
      </c>
      <c r="J259" s="65">
        <f t="shared" si="72"/>
        <v>0.9673774759576497</v>
      </c>
      <c r="K259" s="95">
        <f t="shared" si="73"/>
        <v>2.5645108042817686</v>
      </c>
      <c r="L259" s="96">
        <f t="shared" si="74"/>
        <v>-136.69888563382233</v>
      </c>
      <c r="M259" s="24">
        <f t="shared" si="71"/>
        <v>100.38077432843679</v>
      </c>
      <c r="N259" s="24"/>
      <c r="O259" s="24">
        <f t="shared" si="68"/>
        <v>-46</v>
      </c>
      <c r="P259" s="88">
        <f t="shared" si="69"/>
        <v>10.690000000000019</v>
      </c>
      <c r="Q259" s="175">
        <f t="shared" si="70"/>
        <v>0.14111513541905452</v>
      </c>
    </row>
    <row r="260" spans="3:17" ht="12.75">
      <c r="C260" s="37"/>
      <c r="D260" s="59">
        <f t="shared" si="75"/>
        <v>10.74000000000002</v>
      </c>
      <c r="E260" s="37"/>
      <c r="G260" s="42">
        <f t="shared" si="76"/>
        <v>-89.94170272836742</v>
      </c>
      <c r="H260" s="43">
        <f t="shared" si="78"/>
        <v>0.1</v>
      </c>
      <c r="I260" s="36">
        <f t="shared" si="77"/>
        <v>27.890359432688427</v>
      </c>
      <c r="J260" s="65">
        <f t="shared" si="72"/>
        <v>0.9678501288968346</v>
      </c>
      <c r="K260" s="95">
        <f t="shared" si="73"/>
        <v>2.5659296972552568</v>
      </c>
      <c r="L260" s="96">
        <f t="shared" si="74"/>
        <v>-138.09340288360957</v>
      </c>
      <c r="M260" s="24">
        <f t="shared" si="71"/>
        <v>100.40529395767834</v>
      </c>
      <c r="N260" s="24"/>
      <c r="O260" s="24">
        <f t="shared" si="68"/>
        <v>-46</v>
      </c>
      <c r="P260" s="88">
        <f t="shared" si="69"/>
        <v>10.74000000000002</v>
      </c>
      <c r="Q260" s="175">
        <f t="shared" si="70"/>
        <v>0.13622016245306928</v>
      </c>
    </row>
    <row r="261" spans="3:17" ht="12.75">
      <c r="C261" s="37"/>
      <c r="D261" s="59">
        <f t="shared" si="75"/>
        <v>10.79000000000002</v>
      </c>
      <c r="E261" s="37"/>
      <c r="G261" s="42">
        <f t="shared" si="76"/>
        <v>-89.94272798610452</v>
      </c>
      <c r="H261" s="43">
        <f t="shared" si="78"/>
        <v>0.1</v>
      </c>
      <c r="I261" s="36">
        <f t="shared" si="77"/>
        <v>27.896934123193443</v>
      </c>
      <c r="J261" s="65">
        <f t="shared" si="72"/>
        <v>0.9683064919703321</v>
      </c>
      <c r="K261" s="95">
        <f t="shared" si="73"/>
        <v>2.567323965163171</v>
      </c>
      <c r="L261" s="96">
        <f t="shared" si="74"/>
        <v>-139.48824889292442</v>
      </c>
      <c r="M261" s="24">
        <f t="shared" si="71"/>
        <v>100.4289628434964</v>
      </c>
      <c r="N261" s="24"/>
      <c r="O261" s="24">
        <f t="shared" si="68"/>
        <v>-46</v>
      </c>
      <c r="P261" s="88">
        <f t="shared" si="69"/>
        <v>10.79000000000002</v>
      </c>
      <c r="Q261" s="175">
        <f t="shared" si="70"/>
        <v>0.1314938101003075</v>
      </c>
    </row>
    <row r="262" spans="3:17" ht="12.75">
      <c r="C262" s="37"/>
      <c r="D262" s="59">
        <f t="shared" si="75"/>
        <v>10.840000000000021</v>
      </c>
      <c r="E262" s="37"/>
      <c r="G262" s="42">
        <f t="shared" si="76"/>
        <v>-89.94373497554682</v>
      </c>
      <c r="H262" s="43">
        <f t="shared" si="78"/>
        <v>0.1</v>
      </c>
      <c r="I262" s="36">
        <f t="shared" si="77"/>
        <v>27.903280640703052</v>
      </c>
      <c r="J262" s="65">
        <f t="shared" si="72"/>
        <v>0.9687471191095914</v>
      </c>
      <c r="K262" s="95">
        <f t="shared" si="73"/>
        <v>2.5686940298769967</v>
      </c>
      <c r="L262" s="96">
        <f t="shared" si="74"/>
        <v>-140.88341225225096</v>
      </c>
      <c r="M262" s="24">
        <f t="shared" si="71"/>
        <v>100.45181030653099</v>
      </c>
      <c r="N262" s="24"/>
      <c r="O262" s="24">
        <f aca="true" t="shared" si="79" ref="O262:O325">ROUND(L262/3,0)</f>
        <v>-47</v>
      </c>
      <c r="P262" s="88">
        <f aca="true" t="shared" si="80" ref="P262:P325">D262</f>
        <v>10.840000000000021</v>
      </c>
      <c r="Q262" s="175">
        <f t="shared" si="70"/>
        <v>0.12693035019218077</v>
      </c>
    </row>
    <row r="263" spans="3:17" ht="12.75">
      <c r="C263" s="37"/>
      <c r="D263" s="59">
        <f t="shared" si="75"/>
        <v>10.890000000000022</v>
      </c>
      <c r="E263" s="37"/>
      <c r="G263" s="42">
        <f t="shared" si="76"/>
        <v>-89.94472403451846</v>
      </c>
      <c r="H263" s="43">
        <f t="shared" si="78"/>
        <v>0.1</v>
      </c>
      <c r="I263" s="36">
        <f t="shared" si="77"/>
        <v>27.9094068528848</v>
      </c>
      <c r="J263" s="65">
        <f t="shared" si="72"/>
        <v>0.9691725459237905</v>
      </c>
      <c r="K263" s="95">
        <f t="shared" si="73"/>
        <v>2.570040306324939</v>
      </c>
      <c r="L263" s="96">
        <f t="shared" si="74"/>
        <v>-142.2788819454867</v>
      </c>
      <c r="M263" s="24">
        <f t="shared" si="71"/>
        <v>100.47386467038528</v>
      </c>
      <c r="N263" s="24"/>
      <c r="O263" s="24">
        <f t="shared" si="79"/>
        <v>-47</v>
      </c>
      <c r="P263" s="88">
        <f t="shared" si="80"/>
        <v>10.890000000000022</v>
      </c>
      <c r="Q263" s="175">
        <f aca="true" t="shared" si="81" ref="Q263:Q326">(I263-I262)/(D263-D262)</f>
        <v>0.12252424363495433</v>
      </c>
    </row>
    <row r="264" spans="3:17" ht="12.75">
      <c r="C264" s="37"/>
      <c r="D264" s="59">
        <f t="shared" si="75"/>
        <v>10.940000000000023</v>
      </c>
      <c r="E264" s="37"/>
      <c r="G264" s="42">
        <f t="shared" si="76"/>
        <v>-89.94569549396233</v>
      </c>
      <c r="H264" s="43">
        <f t="shared" si="78"/>
        <v>0.1</v>
      </c>
      <c r="I264" s="36">
        <f t="shared" si="77"/>
        <v>27.915320359612274</v>
      </c>
      <c r="J264" s="65">
        <f t="shared" si="72"/>
        <v>0.9695832902703942</v>
      </c>
      <c r="K264" s="95">
        <f t="shared" si="73"/>
        <v>2.5713632025914115</v>
      </c>
      <c r="L264" s="96">
        <f t="shared" si="74"/>
        <v>-143.67464733655174</v>
      </c>
      <c r="M264" s="24">
        <f t="shared" si="71"/>
        <v>100.4951532946042</v>
      </c>
      <c r="N264" s="24"/>
      <c r="O264" s="24">
        <f t="shared" si="79"/>
        <v>-48</v>
      </c>
      <c r="P264" s="88">
        <f t="shared" si="80"/>
        <v>10.940000000000023</v>
      </c>
      <c r="Q264" s="175">
        <f t="shared" si="81"/>
        <v>0.11827013454947465</v>
      </c>
    </row>
    <row r="265" spans="3:17" ht="12.75">
      <c r="C265" s="37"/>
      <c r="D265" s="59">
        <f t="shared" si="75"/>
        <v>10.990000000000023</v>
      </c>
      <c r="E265" s="37"/>
      <c r="G265" s="42">
        <f t="shared" si="76"/>
        <v>-89.94664967811204</v>
      </c>
      <c r="H265" s="43">
        <f t="shared" si="78"/>
        <v>0.1</v>
      </c>
      <c r="I265" s="36">
        <f t="shared" si="77"/>
        <v>27.92102850184058</v>
      </c>
      <c r="J265" s="65">
        <f t="shared" si="72"/>
        <v>0.9699798528104434</v>
      </c>
      <c r="K265" s="95">
        <f t="shared" si="73"/>
        <v>2.572663120015892</v>
      </c>
      <c r="L265" s="96">
        <f t="shared" si="74"/>
        <v>-145.07069815644198</v>
      </c>
      <c r="M265" s="24">
        <f t="shared" si="71"/>
        <v>100.51570260662609</v>
      </c>
      <c r="N265" s="24"/>
      <c r="O265" s="24">
        <f t="shared" si="79"/>
        <v>-48</v>
      </c>
      <c r="P265" s="88">
        <f t="shared" si="80"/>
        <v>10.990000000000023</v>
      </c>
      <c r="Q265" s="175">
        <f t="shared" si="81"/>
        <v>0.11416284456615082</v>
      </c>
    </row>
    <row r="266" spans="3:17" ht="12.75">
      <c r="C266" s="37"/>
      <c r="D266" s="59">
        <f t="shared" si="75"/>
        <v>11.040000000000024</v>
      </c>
      <c r="E266" s="37"/>
      <c r="G266" s="42">
        <f t="shared" si="76"/>
        <v>-89.947586904658</v>
      </c>
      <c r="H266" s="43">
        <f t="shared" si="78"/>
        <v>0.1</v>
      </c>
      <c r="I266" s="36">
        <f t="shared" si="77"/>
        <v>27.92653837020418</v>
      </c>
      <c r="J266" s="65">
        <f t="shared" si="72"/>
        <v>0.9703627175487908</v>
      </c>
      <c r="K266" s="95">
        <f t="shared" si="73"/>
        <v>2.5739404532911028</v>
      </c>
      <c r="L266" s="96">
        <f t="shared" si="74"/>
        <v>-146.467024490712</v>
      </c>
      <c r="M266" s="24">
        <f t="shared" si="71"/>
        <v>100.53553813273506</v>
      </c>
      <c r="N266" s="24"/>
      <c r="O266" s="24">
        <f t="shared" si="79"/>
        <v>-49</v>
      </c>
      <c r="P266" s="88">
        <f t="shared" si="80"/>
        <v>11.040000000000024</v>
      </c>
      <c r="Q266" s="175">
        <f t="shared" si="81"/>
        <v>0.11019736727199202</v>
      </c>
    </row>
    <row r="267" spans="3:17" ht="12.75">
      <c r="C267" s="37"/>
      <c r="D267" s="59">
        <f t="shared" si="75"/>
        <v>11.090000000000025</v>
      </c>
      <c r="E267" s="37"/>
      <c r="G267" s="42">
        <f t="shared" si="76"/>
        <v>-89.9485074849081</v>
      </c>
      <c r="H267" s="43">
        <f t="shared" si="78"/>
        <v>0.1</v>
      </c>
      <c r="I267" s="36">
        <f t="shared" si="77"/>
        <v>27.93185681334463</v>
      </c>
      <c r="J267" s="65">
        <f t="shared" si="72"/>
        <v>0.9707323523595298</v>
      </c>
      <c r="K267" s="95">
        <f t="shared" si="73"/>
        <v>2.5751955905604755</v>
      </c>
      <c r="L267" s="96">
        <f t="shared" si="74"/>
        <v>-147.86361676737454</v>
      </c>
      <c r="M267" s="24">
        <f t="shared" si="71"/>
        <v>100.55468452804067</v>
      </c>
      <c r="N267" s="24"/>
      <c r="O267" s="24">
        <f t="shared" si="79"/>
        <v>-49</v>
      </c>
      <c r="P267" s="88">
        <f t="shared" si="80"/>
        <v>11.090000000000025</v>
      </c>
      <c r="Q267" s="175">
        <f t="shared" si="81"/>
        <v>0.10636886280899054</v>
      </c>
    </row>
    <row r="268" spans="3:17" ht="12.75">
      <c r="C268" s="37"/>
      <c r="D268" s="59">
        <f t="shared" si="75"/>
        <v>11.140000000000025</v>
      </c>
      <c r="E268" s="37"/>
      <c r="G268" s="42">
        <f t="shared" si="76"/>
        <v>-89.9494117239431</v>
      </c>
      <c r="H268" s="43">
        <f t="shared" si="78"/>
        <v>0.1</v>
      </c>
      <c r="I268" s="36">
        <f t="shared" si="77"/>
        <v>27.93699044597561</v>
      </c>
      <c r="J268" s="65">
        <f t="shared" si="72"/>
        <v>0.9710892094968554</v>
      </c>
      <c r="K268" s="95">
        <f t="shared" si="73"/>
        <v>2.576428913514858</v>
      </c>
      <c r="L268" s="96">
        <f t="shared" si="74"/>
        <v>-149.26046574520316</v>
      </c>
      <c r="M268" s="24">
        <f t="shared" si="71"/>
        <v>100.5731656055122</v>
      </c>
      <c r="N268" s="24"/>
      <c r="O268" s="24">
        <f t="shared" si="79"/>
        <v>-50</v>
      </c>
      <c r="P268" s="88">
        <f t="shared" si="80"/>
        <v>11.140000000000025</v>
      </c>
      <c r="Q268" s="175">
        <f t="shared" si="81"/>
        <v>0.10267265261958723</v>
      </c>
    </row>
    <row r="269" spans="3:17" ht="12.75">
      <c r="C269" s="37"/>
      <c r="D269" s="59">
        <f t="shared" si="75"/>
        <v>11.190000000000026</v>
      </c>
      <c r="E269" s="37"/>
      <c r="G269" s="42">
        <f t="shared" si="76"/>
        <v>-89.95029992076688</v>
      </c>
      <c r="H269" s="43">
        <f t="shared" si="78"/>
        <v>0.1</v>
      </c>
      <c r="I269" s="36">
        <f t="shared" si="77"/>
        <v>27.94194565669255</v>
      </c>
      <c r="J269" s="65">
        <f t="shared" si="72"/>
        <v>0.971433726091622</v>
      </c>
      <c r="K269" s="95">
        <f t="shared" si="73"/>
        <v>2.5776407974884368</v>
      </c>
      <c r="L269" s="96">
        <f t="shared" si="74"/>
        <v>-150.65756250242552</v>
      </c>
      <c r="M269" s="24">
        <f t="shared" si="71"/>
        <v>100.59100436409318</v>
      </c>
      <c r="N269" s="24"/>
      <c r="O269" s="24">
        <f t="shared" si="79"/>
        <v>-50</v>
      </c>
      <c r="P269" s="88">
        <f t="shared" si="80"/>
        <v>11.190000000000026</v>
      </c>
      <c r="Q269" s="175">
        <f t="shared" si="81"/>
        <v>0.09910421433879295</v>
      </c>
    </row>
    <row r="270" spans="3:17" ht="12.75">
      <c r="C270" s="37"/>
      <c r="D270" s="59">
        <f t="shared" si="75"/>
        <v>11.240000000000027</v>
      </c>
      <c r="E270" s="37"/>
      <c r="G270" s="42">
        <f t="shared" si="76"/>
        <v>-89.95117236845196</v>
      </c>
      <c r="H270" s="43">
        <f t="shared" si="78"/>
        <v>0.1</v>
      </c>
      <c r="I270" s="36">
        <f t="shared" si="77"/>
        <v>27.946728615533974</v>
      </c>
      <c r="J270" s="65">
        <f t="shared" si="72"/>
        <v>0.9717663246338573</v>
      </c>
      <c r="K270" s="95">
        <f t="shared" si="73"/>
        <v>2.578831611553835</v>
      </c>
      <c r="L270" s="96">
        <f t="shared" si="74"/>
        <v>-152.0548984257946</v>
      </c>
      <c r="M270" s="24">
        <f t="shared" si="71"/>
        <v>100.6082230159223</v>
      </c>
      <c r="N270" s="24"/>
      <c r="O270" s="24">
        <f t="shared" si="79"/>
        <v>-51</v>
      </c>
      <c r="P270" s="88">
        <f t="shared" si="80"/>
        <v>11.240000000000027</v>
      </c>
      <c r="Q270" s="175">
        <f t="shared" si="81"/>
        <v>0.09565917682848954</v>
      </c>
    </row>
    <row r="271" spans="3:17" ht="12.75">
      <c r="C271" s="37"/>
      <c r="D271" s="59">
        <f t="shared" si="75"/>
        <v>11.290000000000028</v>
      </c>
      <c r="E271" s="37"/>
      <c r="G271" s="42">
        <f t="shared" si="76"/>
        <v>-89.95202935428036</v>
      </c>
      <c r="H271" s="43">
        <f t="shared" si="78"/>
        <v>0.1</v>
      </c>
      <c r="I271" s="36">
        <f t="shared" si="77"/>
        <v>27.951345281301617</v>
      </c>
      <c r="J271" s="65">
        <f t="shared" si="72"/>
        <v>0.9720874134415046</v>
      </c>
      <c r="K271" s="95">
        <f t="shared" si="73"/>
        <v>2.5800017186163626</v>
      </c>
      <c r="L271" s="96">
        <f t="shared" si="74"/>
        <v>-153.4524652000261</v>
      </c>
      <c r="M271" s="24">
        <f t="shared" si="71"/>
        <v>100.62484301268582</v>
      </c>
      <c r="N271" s="24"/>
      <c r="O271" s="24">
        <f t="shared" si="79"/>
        <v>-51</v>
      </c>
      <c r="P271" s="88">
        <f t="shared" si="80"/>
        <v>11.290000000000028</v>
      </c>
      <c r="Q271" s="175">
        <f t="shared" si="81"/>
        <v>0.09233331535284474</v>
      </c>
    </row>
    <row r="272" spans="3:17" ht="12.75">
      <c r="C272" s="37"/>
      <c r="D272" s="59">
        <f t="shared" si="75"/>
        <v>11.340000000000028</v>
      </c>
      <c r="E272" s="37"/>
      <c r="G272" s="42">
        <f t="shared" si="76"/>
        <v>-89.95287115987998</v>
      </c>
      <c r="H272" s="43">
        <f t="shared" si="78"/>
        <v>0.1</v>
      </c>
      <c r="I272" s="36">
        <f t="shared" si="77"/>
        <v>27.95580140864616</v>
      </c>
      <c r="J272" s="65">
        <f t="shared" si="72"/>
        <v>0.972397387115669</v>
      </c>
      <c r="K272" s="95">
        <f t="shared" si="73"/>
        <v>2.581151475507394</v>
      </c>
      <c r="L272" s="96">
        <f t="shared" si="74"/>
        <v>-154.85025479759017</v>
      </c>
      <c r="M272" s="24">
        <f t="shared" si="71"/>
        <v>100.64088507112618</v>
      </c>
      <c r="N272" s="24"/>
      <c r="O272" s="24">
        <f t="shared" si="79"/>
        <v>-52</v>
      </c>
      <c r="P272" s="88">
        <f t="shared" si="80"/>
        <v>11.340000000000028</v>
      </c>
      <c r="Q272" s="175">
        <f t="shared" si="81"/>
        <v>0.0891225468908617</v>
      </c>
    </row>
    <row r="273" spans="3:17" ht="12.75">
      <c r="C273" s="37"/>
      <c r="D273" s="59">
        <f t="shared" si="75"/>
        <v>11.390000000000029</v>
      </c>
      <c r="E273" s="37"/>
      <c r="G273" s="42">
        <f t="shared" si="76"/>
        <v>-89.95369806135679</v>
      </c>
      <c r="H273" s="43">
        <f t="shared" si="78"/>
        <v>0.1</v>
      </c>
      <c r="I273" s="36">
        <f t="shared" si="77"/>
        <v>27.960102554925367</v>
      </c>
      <c r="J273" s="65">
        <f t="shared" si="72"/>
        <v>0.9726966269826447</v>
      </c>
      <c r="K273" s="95">
        <f t="shared" si="73"/>
        <v>2.582281233076842</v>
      </c>
      <c r="L273" s="96">
        <f t="shared" si="74"/>
        <v>-156.24825946884587</v>
      </c>
      <c r="M273" s="24">
        <f t="shared" si="71"/>
        <v>100.65636919773132</v>
      </c>
      <c r="N273" s="24"/>
      <c r="O273" s="24">
        <f t="shared" si="79"/>
        <v>-52</v>
      </c>
      <c r="P273" s="88">
        <f t="shared" si="80"/>
        <v>11.390000000000029</v>
      </c>
      <c r="Q273" s="175">
        <f t="shared" si="81"/>
        <v>0.08602292558414482</v>
      </c>
    </row>
    <row r="274" spans="3:17" ht="12.75">
      <c r="C274" s="37"/>
      <c r="D274" s="59">
        <f t="shared" si="75"/>
        <v>11.44000000000003</v>
      </c>
      <c r="E274" s="37"/>
      <c r="G274" s="42">
        <f t="shared" si="76"/>
        <v>-89.95451032942292</v>
      </c>
      <c r="H274" s="43">
        <f t="shared" si="78"/>
        <v>0.1</v>
      </c>
      <c r="I274" s="36">
        <f t="shared" si="77"/>
        <v>27.964254086841226</v>
      </c>
      <c r="J274" s="65">
        <f t="shared" si="72"/>
        <v>0.9729855015230114</v>
      </c>
      <c r="K274" s="95">
        <f t="shared" si="73"/>
        <v>2.5833913362847154</v>
      </c>
      <c r="L274" s="96">
        <f t="shared" si="74"/>
        <v>-157.64647173250773</v>
      </c>
      <c r="M274" s="24">
        <f t="shared" si="71"/>
        <v>100.67131471262842</v>
      </c>
      <c r="N274" s="24"/>
      <c r="O274" s="24">
        <f t="shared" si="79"/>
        <v>-53</v>
      </c>
      <c r="P274" s="88">
        <f t="shared" si="80"/>
        <v>11.44000000000003</v>
      </c>
      <c r="Q274" s="175">
        <f t="shared" si="81"/>
        <v>0.08303063831718187</v>
      </c>
    </row>
    <row r="275" spans="3:17" ht="12.75">
      <c r="C275" s="37"/>
      <c r="D275" s="59">
        <f t="shared" si="75"/>
        <v>11.49000000000003</v>
      </c>
      <c r="E275" s="37"/>
      <c r="G275" s="42">
        <f t="shared" si="76"/>
        <v>-89.95530822952078</v>
      </c>
      <c r="H275" s="43">
        <f t="shared" si="78"/>
        <v>0.1</v>
      </c>
      <c r="I275" s="36">
        <f t="shared" si="77"/>
        <v>27.968261186862534</v>
      </c>
      <c r="J275" s="65">
        <f t="shared" si="72"/>
        <v>0.9732643667880756</v>
      </c>
      <c r="K275" s="95">
        <f t="shared" si="73"/>
        <v>2.584482124291736</v>
      </c>
      <c r="L275" s="96">
        <f t="shared" si="74"/>
        <v>-159.04488436643342</v>
      </c>
      <c r="M275" s="24">
        <f aca="true" t="shared" si="82" ref="M275:M338">I275*3.6</f>
        <v>100.68574027270513</v>
      </c>
      <c r="N275" s="24"/>
      <c r="O275" s="24">
        <f t="shared" si="79"/>
        <v>-53</v>
      </c>
      <c r="P275" s="88">
        <f t="shared" si="80"/>
        <v>11.49000000000003</v>
      </c>
      <c r="Q275" s="175">
        <f t="shared" si="81"/>
        <v>0.08014200042616323</v>
      </c>
    </row>
    <row r="276" spans="3:17" ht="12.75">
      <c r="C276" s="37"/>
      <c r="D276" s="59">
        <f t="shared" si="75"/>
        <v>11.540000000000031</v>
      </c>
      <c r="E276" s="37"/>
      <c r="G276" s="42">
        <f t="shared" si="76"/>
        <v>-89.95609202194353</v>
      </c>
      <c r="H276" s="43">
        <f t="shared" si="78"/>
        <v>0.1</v>
      </c>
      <c r="I276" s="36">
        <f t="shared" si="77"/>
        <v>27.972128859439277</v>
      </c>
      <c r="J276" s="65">
        <f t="shared" si="72"/>
        <v>0.9735335668039491</v>
      </c>
      <c r="K276" s="95">
        <f t="shared" si="73"/>
        <v>2.585553930548999</v>
      </c>
      <c r="L276" s="96">
        <f t="shared" si="74"/>
        <v>-160.44349039872202</v>
      </c>
      <c r="M276" s="24">
        <f t="shared" si="82"/>
        <v>100.6996638939814</v>
      </c>
      <c r="N276" s="24"/>
      <c r="O276" s="24">
        <f t="shared" si="79"/>
        <v>-53</v>
      </c>
      <c r="P276" s="88">
        <f t="shared" si="80"/>
        <v>11.540000000000031</v>
      </c>
      <c r="Q276" s="175">
        <f t="shared" si="81"/>
        <v>0.0773534515348462</v>
      </c>
    </row>
    <row r="277" spans="3:17" ht="12.75">
      <c r="C277" s="37"/>
      <c r="D277" s="59">
        <f t="shared" si="75"/>
        <v>11.590000000000032</v>
      </c>
      <c r="E277" s="37"/>
      <c r="G277" s="42">
        <f t="shared" si="76"/>
        <v>-89.95686196195187</v>
      </c>
      <c r="H277" s="43">
        <f t="shared" si="78"/>
        <v>0.1</v>
      </c>
      <c r="I277" s="36">
        <f t="shared" si="77"/>
        <v>27.97586193701499</v>
      </c>
      <c r="J277" s="65">
        <f t="shared" si="72"/>
        <v>0.9737934339635484</v>
      </c>
      <c r="K277" s="95">
        <f t="shared" si="73"/>
        <v>2.586607082886665</v>
      </c>
      <c r="L277" s="96">
        <f t="shared" si="74"/>
        <v>-161.84228309911316</v>
      </c>
      <c r="M277" s="24">
        <f t="shared" si="82"/>
        <v>100.71310297325397</v>
      </c>
      <c r="N277" s="24"/>
      <c r="O277" s="24">
        <f t="shared" si="79"/>
        <v>-54</v>
      </c>
      <c r="P277" s="88">
        <f t="shared" si="80"/>
        <v>11.590000000000032</v>
      </c>
      <c r="Q277" s="175">
        <f t="shared" si="81"/>
        <v>0.07466155151426684</v>
      </c>
    </row>
    <row r="278" spans="3:17" ht="12.75">
      <c r="C278" s="37"/>
      <c r="D278" s="59">
        <f t="shared" si="75"/>
        <v>11.640000000000033</v>
      </c>
      <c r="E278" s="37"/>
      <c r="G278" s="42">
        <f t="shared" si="76"/>
        <v>-89.95761829988741</v>
      </c>
      <c r="H278" s="43">
        <f t="shared" si="78"/>
        <v>0.1</v>
      </c>
      <c r="I278" s="36">
        <f t="shared" si="77"/>
        <v>27.979465085843113</v>
      </c>
      <c r="J278" s="65">
        <f t="shared" si="72"/>
        <v>0.9740442894067975</v>
      </c>
      <c r="K278" s="95">
        <f t="shared" si="73"/>
        <v>2.587641903601662</v>
      </c>
      <c r="L278" s="96">
        <f t="shared" si="74"/>
        <v>-163.24125597067678</v>
      </c>
      <c r="M278" s="24">
        <f t="shared" si="82"/>
        <v>100.72607430903521</v>
      </c>
      <c r="N278" s="24"/>
      <c r="O278" s="24">
        <f t="shared" si="79"/>
        <v>-54</v>
      </c>
      <c r="P278" s="88">
        <f t="shared" si="80"/>
        <v>11.640000000000033</v>
      </c>
      <c r="Q278" s="175">
        <f t="shared" si="81"/>
        <v>0.0720629765624626</v>
      </c>
    </row>
    <row r="279" spans="3:17" ht="12.75">
      <c r="C279" s="37"/>
      <c r="D279" s="59">
        <f t="shared" si="75"/>
        <v>11.690000000000033</v>
      </c>
      <c r="E279" s="37"/>
      <c r="G279" s="42">
        <f t="shared" si="76"/>
        <v>-89.95836128128268</v>
      </c>
      <c r="H279" s="43">
        <f t="shared" si="78"/>
        <v>0.1</v>
      </c>
      <c r="I279" s="36">
        <f t="shared" si="77"/>
        <v>27.98294281161327</v>
      </c>
      <c r="J279" s="65">
        <f t="shared" si="72"/>
        <v>0.974286443389324</v>
      </c>
      <c r="K279" s="95">
        <f t="shared" si="73"/>
        <v>2.588658709544399</v>
      </c>
      <c r="L279" s="96">
        <f t="shared" si="74"/>
        <v>-164.64040274178436</v>
      </c>
      <c r="M279" s="24">
        <f t="shared" si="82"/>
        <v>100.73859412180778</v>
      </c>
      <c r="N279" s="24"/>
      <c r="O279" s="24">
        <f t="shared" si="79"/>
        <v>-55</v>
      </c>
      <c r="P279" s="88">
        <f t="shared" si="80"/>
        <v>11.690000000000033</v>
      </c>
      <c r="Q279" s="175">
        <f t="shared" si="81"/>
        <v>0.06955451540313974</v>
      </c>
    </row>
    <row r="280" spans="3:17" ht="12.75">
      <c r="C280" s="37"/>
      <c r="D280" s="59">
        <f t="shared" si="75"/>
        <v>11.740000000000034</v>
      </c>
      <c r="E280" s="37"/>
      <c r="G280" s="42">
        <f t="shared" si="76"/>
        <v>-89.95909114696798</v>
      </c>
      <c r="H280" s="43">
        <f t="shared" si="78"/>
        <v>0.1</v>
      </c>
      <c r="I280" s="36">
        <f t="shared" si="77"/>
        <v>27.986299464893182</v>
      </c>
      <c r="J280" s="65">
        <f t="shared" si="72"/>
        <v>0.974520195639925</v>
      </c>
      <c r="K280" s="95">
        <f t="shared" si="73"/>
        <v>2.589657812204468</v>
      </c>
      <c r="L280" s="96">
        <f t="shared" si="74"/>
        <v>-166.03971735835228</v>
      </c>
      <c r="M280" s="24">
        <f t="shared" si="82"/>
        <v>100.75067807361546</v>
      </c>
      <c r="N280" s="24"/>
      <c r="O280" s="24">
        <f t="shared" si="79"/>
        <v>-55</v>
      </c>
      <c r="P280" s="88">
        <f t="shared" si="80"/>
        <v>11.740000000000034</v>
      </c>
      <c r="Q280" s="175">
        <f t="shared" si="81"/>
        <v>0.06713306559824066</v>
      </c>
    </row>
    <row r="281" spans="3:17" ht="12.75">
      <c r="C281" s="37"/>
      <c r="D281" s="59">
        <f t="shared" si="75"/>
        <v>11.790000000000035</v>
      </c>
      <c r="E281" s="37"/>
      <c r="G281" s="42">
        <f t="shared" si="76"/>
        <v>-89.95980813317516</v>
      </c>
      <c r="H281" s="43">
        <f t="shared" si="78"/>
        <v>0.1</v>
      </c>
      <c r="I281" s="36">
        <f t="shared" si="77"/>
        <v>27.98953924639189</v>
      </c>
      <c r="J281" s="65">
        <f t="shared" si="72"/>
        <v>0.9747458357070915</v>
      </c>
      <c r="K281" s="95">
        <f t="shared" si="73"/>
        <v>2.590639517795333</v>
      </c>
      <c r="L281" s="96">
        <f t="shared" si="74"/>
        <v>-167.43919397634826</v>
      </c>
      <c r="M281" s="24">
        <f t="shared" si="82"/>
        <v>100.7623412870108</v>
      </c>
      <c r="N281" s="24"/>
      <c r="O281" s="24">
        <f t="shared" si="79"/>
        <v>-56</v>
      </c>
      <c r="P281" s="88">
        <f t="shared" si="80"/>
        <v>11.790000000000035</v>
      </c>
      <c r="Q281" s="175">
        <f t="shared" si="81"/>
        <v>0.06479562997412722</v>
      </c>
    </row>
    <row r="282" spans="3:17" ht="12.75">
      <c r="C282" s="37"/>
      <c r="D282" s="59">
        <f t="shared" si="75"/>
        <v>11.840000000000035</v>
      </c>
      <c r="E282" s="37"/>
      <c r="G282" s="42">
        <f t="shared" si="76"/>
        <v>-89.96051247163841</v>
      </c>
      <c r="H282" s="43">
        <f t="shared" si="78"/>
        <v>0.1</v>
      </c>
      <c r="I282" s="36">
        <f t="shared" si="77"/>
        <v>27.992666212049688</v>
      </c>
      <c r="J282" s="65">
        <f t="shared" si="72"/>
        <v>0.9749636432948625</v>
      </c>
      <c r="K282" s="95">
        <f t="shared" si="73"/>
        <v>2.5916041273380035</v>
      </c>
      <c r="L282" s="96">
        <f t="shared" si="74"/>
        <v>-168.8388269545524</v>
      </c>
      <c r="M282" s="24">
        <f t="shared" si="82"/>
        <v>100.77359836337888</v>
      </c>
      <c r="N282" s="24"/>
      <c r="O282" s="24">
        <f t="shared" si="79"/>
        <v>-56</v>
      </c>
      <c r="P282" s="88">
        <f t="shared" si="80"/>
        <v>11.840000000000035</v>
      </c>
      <c r="Q282" s="175">
        <f t="shared" si="81"/>
        <v>0.06253931315597949</v>
      </c>
    </row>
    <row r="283" spans="3:17" ht="12.75">
      <c r="C283" s="37"/>
      <c r="D283" s="59">
        <f t="shared" si="75"/>
        <v>11.890000000000036</v>
      </c>
      <c r="E283" s="37"/>
      <c r="G283" s="42">
        <f t="shared" si="76"/>
        <v>-89.96120438969224</v>
      </c>
      <c r="H283" s="43">
        <f t="shared" si="78"/>
        <v>0.1</v>
      </c>
      <c r="I283" s="36">
        <f t="shared" si="77"/>
        <v>27.995684277960166</v>
      </c>
      <c r="J283" s="65">
        <f t="shared" si="72"/>
        <v>0.9751738885882891</v>
      </c>
      <c r="K283" s="95">
        <f t="shared" si="73"/>
        <v>2.5925519367436736</v>
      </c>
      <c r="L283" s="96">
        <f t="shared" si="74"/>
        <v>-170.23861084756425</v>
      </c>
      <c r="M283" s="24">
        <f t="shared" si="82"/>
        <v>100.7844634006566</v>
      </c>
      <c r="N283" s="24"/>
      <c r="O283" s="24">
        <f t="shared" si="79"/>
        <v>-57</v>
      </c>
      <c r="P283" s="88">
        <f t="shared" si="80"/>
        <v>11.890000000000036</v>
      </c>
      <c r="Q283" s="175">
        <f t="shared" si="81"/>
        <v>0.06036131820955773</v>
      </c>
    </row>
    <row r="284" spans="3:17" ht="12.75">
      <c r="C284" s="37"/>
      <c r="D284" s="59">
        <f t="shared" si="75"/>
        <v>11.940000000000037</v>
      </c>
      <c r="E284" s="37"/>
      <c r="G284" s="42">
        <f t="shared" si="76"/>
        <v>-89.96188411036675</v>
      </c>
      <c r="H284" s="43">
        <f t="shared" si="78"/>
        <v>0.1</v>
      </c>
      <c r="I284" s="36">
        <f t="shared" si="77"/>
        <v>27.99859722512951</v>
      </c>
      <c r="J284" s="65">
        <f t="shared" si="72"/>
        <v>0.9753768325687799</v>
      </c>
      <c r="K284" s="95">
        <f t="shared" si="73"/>
        <v>2.5934832368953367</v>
      </c>
      <c r="L284" s="96">
        <f t="shared" si="74"/>
        <v>-171.63854039904805</v>
      </c>
      <c r="M284" s="24">
        <f t="shared" si="82"/>
        <v>100.79495001046624</v>
      </c>
      <c r="N284" s="24"/>
      <c r="O284" s="24">
        <f t="shared" si="79"/>
        <v>-57</v>
      </c>
      <c r="P284" s="88">
        <f t="shared" si="80"/>
        <v>11.940000000000037</v>
      </c>
      <c r="Q284" s="175">
        <f t="shared" si="81"/>
        <v>0.05825894338691657</v>
      </c>
    </row>
    <row r="285" spans="3:17" ht="12.75">
      <c r="C285" s="37"/>
      <c r="D285" s="59">
        <f t="shared" si="75"/>
        <v>11.990000000000038</v>
      </c>
      <c r="E285" s="37"/>
      <c r="G285" s="42">
        <f t="shared" si="76"/>
        <v>-89.96255185248022</v>
      </c>
      <c r="H285" s="43">
        <f t="shared" si="78"/>
        <v>0.1</v>
      </c>
      <c r="I285" s="36">
        <f t="shared" si="77"/>
        <v>28.001408704078145</v>
      </c>
      <c r="J285" s="65">
        <f t="shared" si="72"/>
        <v>0.9755727273195977</v>
      </c>
      <c r="K285" s="95">
        <f t="shared" si="73"/>
        <v>2.594398313728365</v>
      </c>
      <c r="L285" s="96">
        <f t="shared" si="74"/>
        <v>-173.03861053520785</v>
      </c>
      <c r="M285" s="24">
        <f t="shared" si="82"/>
        <v>100.80507133468133</v>
      </c>
      <c r="N285" s="24"/>
      <c r="O285" s="24">
        <f t="shared" si="79"/>
        <v>-58</v>
      </c>
      <c r="P285" s="88">
        <f t="shared" si="80"/>
        <v>11.990000000000038</v>
      </c>
      <c r="Q285" s="175">
        <f t="shared" si="81"/>
        <v>0.0562295789726611</v>
      </c>
    </row>
    <row r="286" spans="3:17" ht="12.75">
      <c r="C286" s="37"/>
      <c r="D286" s="59">
        <f t="shared" si="75"/>
        <v>12.040000000000038</v>
      </c>
      <c r="E286" s="37"/>
      <c r="G286" s="42">
        <f t="shared" si="76"/>
        <v>-89.96320783072917</v>
      </c>
      <c r="H286" s="43">
        <f t="shared" si="78"/>
        <v>0.1</v>
      </c>
      <c r="I286" s="36">
        <f t="shared" si="77"/>
        <v>28.00412223928962</v>
      </c>
      <c r="J286" s="65">
        <f t="shared" si="72"/>
        <v>0.9757618163217702</v>
      </c>
      <c r="K286" s="95">
        <f t="shared" si="73"/>
        <v>2.5952974483100526</v>
      </c>
      <c r="L286" s="96">
        <f t="shared" si="74"/>
        <v>-174.43881635848518</v>
      </c>
      <c r="M286" s="24">
        <f t="shared" si="82"/>
        <v>100.81484006144264</v>
      </c>
      <c r="N286" s="24"/>
      <c r="O286" s="24">
        <f t="shared" si="79"/>
        <v>-58</v>
      </c>
      <c r="P286" s="88">
        <f t="shared" si="80"/>
        <v>12.040000000000038</v>
      </c>
      <c r="Q286" s="175">
        <f t="shared" si="81"/>
        <v>0.054270704229536844</v>
      </c>
    </row>
    <row r="287" spans="3:17" ht="12.75">
      <c r="C287" s="37"/>
      <c r="D287" s="59">
        <f t="shared" si="75"/>
        <v>12.090000000000039</v>
      </c>
      <c r="E287" s="37"/>
      <c r="G287" s="42">
        <f t="shared" si="76"/>
        <v>-89.96385225577603</v>
      </c>
      <c r="H287" s="43">
        <f t="shared" si="78"/>
        <v>0.1</v>
      </c>
      <c r="I287" s="36">
        <f t="shared" si="77"/>
        <v>28.006741233511583</v>
      </c>
      <c r="J287" s="65">
        <f t="shared" si="72"/>
        <v>0.9759443347406802</v>
      </c>
      <c r="K287" s="95">
        <f t="shared" si="73"/>
        <v>2.5961809169181245</v>
      </c>
      <c r="L287" s="96">
        <f t="shared" si="74"/>
        <v>-175.83915314147185</v>
      </c>
      <c r="M287" s="24">
        <f t="shared" si="82"/>
        <v>100.8242684406417</v>
      </c>
      <c r="N287" s="24"/>
      <c r="O287" s="24">
        <f t="shared" si="79"/>
        <v>-59</v>
      </c>
      <c r="P287" s="88">
        <f t="shared" si="80"/>
        <v>12.090000000000039</v>
      </c>
      <c r="Q287" s="175">
        <f t="shared" si="81"/>
        <v>0.052379884439232395</v>
      </c>
    </row>
    <row r="288" spans="3:17" ht="12.75">
      <c r="C288" s="37"/>
      <c r="D288" s="59">
        <f t="shared" si="75"/>
        <v>12.14000000000004</v>
      </c>
      <c r="E288" s="37"/>
      <c r="G288" s="42">
        <f t="shared" si="76"/>
        <v>-89.96448533433441</v>
      </c>
      <c r="H288" s="43">
        <f t="shared" si="78"/>
        <v>0.1</v>
      </c>
      <c r="I288" s="36">
        <f t="shared" si="77"/>
        <v>28.00926897191341</v>
      </c>
      <c r="J288" s="65">
        <f t="shared" si="72"/>
        <v>0.9761205097035888</v>
      </c>
      <c r="K288" s="95">
        <f t="shared" si="73"/>
        <v>2.5970489911182058</v>
      </c>
      <c r="L288" s="96">
        <f t="shared" si="74"/>
        <v>-177.23961632103058</v>
      </c>
      <c r="M288" s="24">
        <f t="shared" si="82"/>
        <v>100.83336829888827</v>
      </c>
      <c r="N288" s="24"/>
      <c r="O288" s="24">
        <f t="shared" si="79"/>
        <v>-59</v>
      </c>
      <c r="P288" s="88">
        <f t="shared" si="80"/>
        <v>12.14000000000004</v>
      </c>
      <c r="Q288" s="175">
        <f t="shared" si="81"/>
        <v>0.050554768036547404</v>
      </c>
    </row>
    <row r="289" spans="3:17" ht="12.75">
      <c r="C289" s="37"/>
      <c r="D289" s="59">
        <f t="shared" si="75"/>
        <v>12.19000000000004</v>
      </c>
      <c r="E289" s="37"/>
      <c r="G289" s="42">
        <f t="shared" si="76"/>
        <v>-89.96510726925212</v>
      </c>
      <c r="H289" s="43">
        <f t="shared" si="78"/>
        <v>0.1</v>
      </c>
      <c r="I289" s="36">
        <f t="shared" si="77"/>
        <v>28.011708626105133</v>
      </c>
      <c r="J289" s="65">
        <f t="shared" si="72"/>
        <v>0.9762905605683452</v>
      </c>
      <c r="K289" s="95">
        <f t="shared" si="73"/>
        <v>2.597901937840259</v>
      </c>
      <c r="L289" s="96">
        <f t="shared" si="74"/>
        <v>-178.64020149261654</v>
      </c>
      <c r="M289" s="24">
        <f t="shared" si="82"/>
        <v>100.84215105397848</v>
      </c>
      <c r="N289" s="24"/>
      <c r="O289" s="24">
        <f t="shared" si="79"/>
        <v>-60</v>
      </c>
      <c r="P289" s="88">
        <f t="shared" si="80"/>
        <v>12.19000000000004</v>
      </c>
      <c r="Q289" s="175">
        <f t="shared" si="81"/>
        <v>0.048793083834439005</v>
      </c>
    </row>
    <row r="290" spans="3:17" ht="12.75">
      <c r="C290" s="37"/>
      <c r="D290" s="59">
        <f t="shared" si="75"/>
        <v>12.240000000000041</v>
      </c>
      <c r="E290" s="37"/>
      <c r="G290" s="42">
        <f t="shared" si="76"/>
        <v>-89.96571825959197</v>
      </c>
      <c r="H290" s="43">
        <f t="shared" si="78"/>
        <v>0.1</v>
      </c>
      <c r="I290" s="36">
        <f t="shared" si="77"/>
        <v>28.01406325802198</v>
      </c>
      <c r="J290" s="65">
        <f t="shared" si="72"/>
        <v>0.9764546991835338</v>
      </c>
      <c r="K290" s="95">
        <f t="shared" si="73"/>
        <v>2.5987400194539885</v>
      </c>
      <c r="L290" s="96">
        <f t="shared" si="74"/>
        <v>-180.04090440479328</v>
      </c>
      <c r="M290" s="24">
        <f t="shared" si="82"/>
        <v>100.85062772887913</v>
      </c>
      <c r="N290" s="24"/>
      <c r="O290" s="24">
        <f t="shared" si="79"/>
        <v>-60</v>
      </c>
      <c r="P290" s="88">
        <f t="shared" si="80"/>
        <v>12.240000000000041</v>
      </c>
      <c r="Q290" s="175">
        <f t="shared" si="81"/>
        <v>0.04709263833696231</v>
      </c>
    </row>
    <row r="291" spans="3:17" ht="12.75">
      <c r="C291" s="37"/>
      <c r="D291" s="59">
        <f t="shared" si="75"/>
        <v>12.290000000000042</v>
      </c>
      <c r="E291" s="37"/>
      <c r="G291" s="42">
        <f t="shared" si="76"/>
        <v>-89.96631850071056</v>
      </c>
      <c r="H291" s="43">
        <f t="shared" si="78"/>
        <v>0.1</v>
      </c>
      <c r="I291" s="36">
        <f t="shared" si="77"/>
        <v>28.016335823678876</v>
      </c>
      <c r="J291" s="65">
        <f t="shared" si="72"/>
        <v>0.9766131301402982</v>
      </c>
      <c r="K291" s="95">
        <f t="shared" si="73"/>
        <v>2.5995634938432097</v>
      </c>
      <c r="L291" s="96">
        <f t="shared" si="74"/>
        <v>-181.44172095393625</v>
      </c>
      <c r="M291" s="24">
        <f t="shared" si="82"/>
        <v>100.85880896524395</v>
      </c>
      <c r="N291" s="24"/>
      <c r="O291" s="24">
        <f t="shared" si="79"/>
        <v>-60</v>
      </c>
      <c r="P291" s="88">
        <f t="shared" si="80"/>
        <v>12.290000000000042</v>
      </c>
      <c r="Q291" s="175">
        <f t="shared" si="81"/>
        <v>0.045451313137902426</v>
      </c>
    </row>
    <row r="292" spans="3:17" ht="12.75">
      <c r="C292" s="37"/>
      <c r="D292" s="59">
        <f t="shared" si="75"/>
        <v>12.340000000000042</v>
      </c>
      <c r="E292" s="37"/>
      <c r="G292" s="42">
        <f t="shared" si="76"/>
        <v>-89.9669081843349</v>
      </c>
      <c r="H292" s="43">
        <f t="shared" si="78"/>
        <v>0.1</v>
      </c>
      <c r="I292" s="36">
        <f t="shared" si="77"/>
        <v>28.018529176799003</v>
      </c>
      <c r="J292" s="65">
        <f t="shared" si="72"/>
        <v>0.9767660510160844</v>
      </c>
      <c r="K292" s="95">
        <f t="shared" si="73"/>
        <v>2.6003726144791957</v>
      </c>
      <c r="L292" s="96">
        <f t="shared" si="74"/>
        <v>-182.8426471791179</v>
      </c>
      <c r="M292" s="24">
        <f t="shared" si="82"/>
        <v>100.86670503647642</v>
      </c>
      <c r="N292" s="24"/>
      <c r="O292" s="24">
        <f t="shared" si="79"/>
        <v>-61</v>
      </c>
      <c r="P292" s="88">
        <f t="shared" si="80"/>
        <v>12.340000000000042</v>
      </c>
      <c r="Q292" s="175">
        <f t="shared" si="81"/>
        <v>0.043867062402539944</v>
      </c>
    </row>
    <row r="293" spans="3:17" ht="12.75">
      <c r="C293" s="37"/>
      <c r="D293" s="59">
        <f t="shared" si="75"/>
        <v>12.390000000000043</v>
      </c>
      <c r="E293" s="37"/>
      <c r="G293" s="42">
        <f t="shared" si="76"/>
        <v>-89.96748749863717</v>
      </c>
      <c r="H293" s="43">
        <f t="shared" si="78"/>
        <v>0.1</v>
      </c>
      <c r="I293" s="36">
        <f t="shared" si="77"/>
        <v>28.02064607232053</v>
      </c>
      <c r="J293" s="65">
        <f t="shared" si="72"/>
        <v>0.976913652610534</v>
      </c>
      <c r="K293" s="95">
        <f t="shared" si="73"/>
        <v>2.601167630492997</v>
      </c>
      <c r="L293" s="96">
        <f t="shared" si="74"/>
        <v>-184.24367925716794</v>
      </c>
      <c r="M293" s="24">
        <f t="shared" si="82"/>
        <v>100.87432586035392</v>
      </c>
      <c r="N293" s="24"/>
      <c r="O293" s="24">
        <f t="shared" si="79"/>
        <v>-61</v>
      </c>
      <c r="P293" s="88">
        <f t="shared" si="80"/>
        <v>12.390000000000043</v>
      </c>
      <c r="Q293" s="175">
        <f t="shared" si="81"/>
        <v>0.042337910430560406</v>
      </c>
    </row>
    <row r="294" spans="3:17" ht="12.75">
      <c r="C294" s="37"/>
      <c r="D294" s="59">
        <f t="shared" si="75"/>
        <v>12.440000000000044</v>
      </c>
      <c r="E294" s="37"/>
      <c r="G294" s="42">
        <f t="shared" si="76"/>
        <v>-89.96805662830752</v>
      </c>
      <c r="H294" s="43">
        <f t="shared" si="78"/>
        <v>0.1</v>
      </c>
      <c r="I294" s="36">
        <f t="shared" si="77"/>
        <v>28.02268916978538</v>
      </c>
      <c r="J294" s="65">
        <f t="shared" si="72"/>
        <v>0.9770561191737596</v>
      </c>
      <c r="K294" s="95">
        <f t="shared" si="73"/>
        <v>2.601948786746746</v>
      </c>
      <c r="L294" s="96">
        <f t="shared" si="74"/>
        <v>-185.64481349790327</v>
      </c>
      <c r="M294" s="24">
        <f t="shared" si="82"/>
        <v>100.88168101122737</v>
      </c>
      <c r="N294" s="24"/>
      <c r="O294" s="24">
        <f t="shared" si="79"/>
        <v>-62</v>
      </c>
      <c r="P294" s="88">
        <f t="shared" si="80"/>
        <v>12.440000000000044</v>
      </c>
      <c r="Q294" s="175">
        <f t="shared" si="81"/>
        <v>0.040861949296981365</v>
      </c>
    </row>
    <row r="295" spans="3:17" ht="12.75">
      <c r="C295" s="37"/>
      <c r="D295" s="59">
        <f t="shared" si="75"/>
        <v>12.490000000000045</v>
      </c>
      <c r="E295" s="37"/>
      <c r="G295" s="42">
        <f t="shared" si="76"/>
        <v>-89.96861575462506</v>
      </c>
      <c r="H295" s="43">
        <f t="shared" si="78"/>
        <v>0.1</v>
      </c>
      <c r="I295" s="36">
        <f t="shared" si="77"/>
        <v>28.024661036613868</v>
      </c>
      <c r="J295" s="65">
        <f aca="true" t="shared" si="83" ref="J295:J358">0.5*roa*sb*cx*I295*I295</f>
        <v>0.9771936286272237</v>
      </c>
      <c r="K295" s="95">
        <f t="shared" si="73"/>
        <v>2.602716323903946</v>
      </c>
      <c r="L295" s="96">
        <f t="shared" si="74"/>
        <v>-187.04604633952152</v>
      </c>
      <c r="M295" s="24">
        <f t="shared" si="82"/>
        <v>100.88877973180992</v>
      </c>
      <c r="N295" s="24"/>
      <c r="O295" s="24">
        <f t="shared" si="79"/>
        <v>-62</v>
      </c>
      <c r="P295" s="88">
        <f t="shared" si="80"/>
        <v>12.490000000000045</v>
      </c>
      <c r="Q295" s="175">
        <f t="shared" si="81"/>
        <v>0.03943733656974701</v>
      </c>
    </row>
    <row r="296" spans="3:17" ht="12.75">
      <c r="C296" s="37"/>
      <c r="D296" s="59">
        <f t="shared" si="75"/>
        <v>12.540000000000045</v>
      </c>
      <c r="E296" s="37"/>
      <c r="G296" s="42">
        <f t="shared" si="76"/>
        <v>-89.96916505552709</v>
      </c>
      <c r="H296" s="43">
        <f t="shared" si="78"/>
        <v>0.1</v>
      </c>
      <c r="I296" s="36">
        <f t="shared" si="77"/>
        <v>28.026564151268904</v>
      </c>
      <c r="J296" s="65">
        <f t="shared" si="83"/>
        <v>0.9773263527774423</v>
      </c>
      <c r="K296" s="95">
        <f t="shared" si="73"/>
        <v>2.6034704784987515</v>
      </c>
      <c r="L296" s="96">
        <f t="shared" si="74"/>
        <v>-188.4473743441528</v>
      </c>
      <c r="M296" s="24">
        <f t="shared" si="82"/>
        <v>100.89563094456805</v>
      </c>
      <c r="N296" s="24"/>
      <c r="O296" s="24">
        <f t="shared" si="79"/>
        <v>-63</v>
      </c>
      <c r="P296" s="88">
        <f t="shared" si="80"/>
        <v>12.540000000000045</v>
      </c>
      <c r="Q296" s="175">
        <f t="shared" si="81"/>
        <v>0.03806229310072186</v>
      </c>
    </row>
    <row r="297" spans="3:17" ht="12.75">
      <c r="C297" s="37"/>
      <c r="D297" s="59">
        <f t="shared" si="75"/>
        <v>12.590000000000046</v>
      </c>
      <c r="E297" s="37"/>
      <c r="G297" s="42">
        <f t="shared" si="76"/>
        <v>-89.96970470567656</v>
      </c>
      <c r="H297" s="43">
        <f t="shared" si="78"/>
        <v>0.1</v>
      </c>
      <c r="I297" s="36">
        <f t="shared" si="77"/>
        <v>28.028400906313347</v>
      </c>
      <c r="J297" s="65">
        <f t="shared" si="83"/>
        <v>0.9774544575227242</v>
      </c>
      <c r="K297" s="95">
        <f t="shared" si="73"/>
        <v>2.6042114830042506</v>
      </c>
      <c r="L297" s="96">
        <f t="shared" si="74"/>
        <v>-189.84879419356443</v>
      </c>
      <c r="M297" s="24">
        <f t="shared" si="82"/>
        <v>100.90224326272805</v>
      </c>
      <c r="N297" s="24"/>
      <c r="O297" s="24">
        <f t="shared" si="79"/>
        <v>-63</v>
      </c>
      <c r="P297" s="88">
        <f t="shared" si="80"/>
        <v>12.590000000000046</v>
      </c>
      <c r="Q297" s="175">
        <f t="shared" si="81"/>
        <v>0.036735100888875584</v>
      </c>
    </row>
    <row r="298" spans="3:17" ht="12.75">
      <c r="C298" s="37"/>
      <c r="D298" s="59">
        <f t="shared" si="75"/>
        <v>12.640000000000047</v>
      </c>
      <c r="E298" s="37"/>
      <c r="G298" s="42">
        <f t="shared" si="76"/>
        <v>-89.970234876528</v>
      </c>
      <c r="H298" s="43">
        <f t="shared" si="78"/>
        <v>0.1</v>
      </c>
      <c r="I298" s="36">
        <f t="shared" si="77"/>
        <v>28.030173611364006</v>
      </c>
      <c r="J298" s="65">
        <f t="shared" si="83"/>
        <v>0.9775781030531605</v>
      </c>
      <c r="K298" s="95">
        <f aca="true" t="shared" si="84" ref="K298:K361">K297+I298*(D298-D297)*COS(G298*PI()/180)</f>
        <v>2.6049395658997505</v>
      </c>
      <c r="L298" s="96">
        <f aca="true" t="shared" si="85" ref="L298:L361">L297+I298*(D298-D297)*SIN(G298*PI()/180)</f>
        <v>-191.25030268501334</v>
      </c>
      <c r="M298" s="24">
        <f t="shared" si="82"/>
        <v>100.90862500091042</v>
      </c>
      <c r="N298" s="24"/>
      <c r="O298" s="24">
        <f t="shared" si="79"/>
        <v>-64</v>
      </c>
      <c r="P298" s="88">
        <f t="shared" si="80"/>
        <v>12.640000000000047</v>
      </c>
      <c r="Q298" s="175">
        <f t="shared" si="81"/>
        <v>0.03545410101317208</v>
      </c>
    </row>
    <row r="299" spans="3:17" ht="12.75">
      <c r="C299" s="37"/>
      <c r="D299" s="59">
        <f t="shared" si="75"/>
        <v>12.690000000000047</v>
      </c>
      <c r="E299" s="37"/>
      <c r="G299" s="42">
        <f t="shared" si="76"/>
        <v>-89.97075573639167</v>
      </c>
      <c r="H299" s="43">
        <f t="shared" si="78"/>
        <v>0.1</v>
      </c>
      <c r="I299" s="36">
        <f t="shared" si="77"/>
        <v>28.031884495945626</v>
      </c>
      <c r="J299" s="65">
        <f t="shared" si="83"/>
        <v>0.9776974440440613</v>
      </c>
      <c r="K299" s="95">
        <f t="shared" si="84"/>
        <v>2.605654951737076</v>
      </c>
      <c r="L299" s="96">
        <f t="shared" si="85"/>
        <v>-192.65189672724105</v>
      </c>
      <c r="M299" s="24">
        <f t="shared" si="82"/>
        <v>100.91478418540426</v>
      </c>
      <c r="N299" s="24"/>
      <c r="O299" s="24">
        <f t="shared" si="79"/>
        <v>-64</v>
      </c>
      <c r="P299" s="88">
        <f t="shared" si="80"/>
        <v>12.690000000000047</v>
      </c>
      <c r="Q299" s="175">
        <f t="shared" si="81"/>
        <v>0.0342176916323917</v>
      </c>
    </row>
    <row r="300" spans="3:17" ht="12.75">
      <c r="C300" s="37"/>
      <c r="D300" s="59">
        <f t="shared" si="75"/>
        <v>12.740000000000048</v>
      </c>
      <c r="E300" s="37"/>
      <c r="G300" s="42">
        <f t="shared" si="76"/>
        <v>-89.97126745049633</v>
      </c>
      <c r="H300" s="43">
        <f t="shared" si="78"/>
        <v>0.1</v>
      </c>
      <c r="I300" s="36">
        <f t="shared" si="77"/>
        <v>28.03353571224818</v>
      </c>
      <c r="J300" s="65">
        <f t="shared" si="83"/>
        <v>0.9778126298430446</v>
      </c>
      <c r="K300" s="95">
        <f t="shared" si="84"/>
        <v>2.606357861205889</v>
      </c>
      <c r="L300" s="96">
        <f t="shared" si="85"/>
        <v>-194.0535733366068</v>
      </c>
      <c r="M300" s="24">
        <f t="shared" si="82"/>
        <v>100.92072856409345</v>
      </c>
      <c r="N300" s="24"/>
      <c r="O300" s="24">
        <f t="shared" si="79"/>
        <v>-65</v>
      </c>
      <c r="P300" s="88">
        <f t="shared" si="80"/>
        <v>12.740000000000048</v>
      </c>
      <c r="Q300" s="175">
        <f t="shared" si="81"/>
        <v>0.03302432605110492</v>
      </c>
    </row>
    <row r="301" spans="3:17" ht="12.75">
      <c r="C301" s="37"/>
      <c r="D301" s="59">
        <f aca="true" t="shared" si="86" ref="D301:D364">D300+0.05</f>
        <v>12.790000000000049</v>
      </c>
      <c r="E301" s="37"/>
      <c r="G301" s="42">
        <f t="shared" si="76"/>
        <v>-89.97177018105037</v>
      </c>
      <c r="H301" s="43">
        <f t="shared" si="78"/>
        <v>0.1</v>
      </c>
      <c r="I301" s="36">
        <f t="shared" si="77"/>
        <v>28.03512933779062</v>
      </c>
      <c r="J301" s="65">
        <f t="shared" si="83"/>
        <v>0.9779238046509697</v>
      </c>
      <c r="K301" s="95">
        <f t="shared" si="84"/>
        <v>2.6070485111980353</v>
      </c>
      <c r="L301" s="96">
        <f t="shared" si="85"/>
        <v>-195.45532963335359</v>
      </c>
      <c r="M301" s="24">
        <f t="shared" si="82"/>
        <v>100.92646561604624</v>
      </c>
      <c r="N301" s="24"/>
      <c r="O301" s="24">
        <f t="shared" si="79"/>
        <v>-65</v>
      </c>
      <c r="P301" s="88">
        <f t="shared" si="80"/>
        <v>12.790000000000049</v>
      </c>
      <c r="Q301" s="175">
        <f t="shared" si="81"/>
        <v>0.03187251084881337</v>
      </c>
    </row>
    <row r="302" spans="3:17" ht="12.75">
      <c r="C302" s="37"/>
      <c r="D302" s="59">
        <f t="shared" si="86"/>
        <v>12.84000000000005</v>
      </c>
      <c r="E302" s="37"/>
      <c r="G302" s="42">
        <f t="shared" si="76"/>
        <v>-89.97226408730161</v>
      </c>
      <c r="H302" s="43">
        <f t="shared" si="78"/>
        <v>0.1</v>
      </c>
      <c r="I302" s="36">
        <f t="shared" si="77"/>
        <v>28.03666737799415</v>
      </c>
      <c r="J302" s="65">
        <f t="shared" si="83"/>
        <v>0.9780311076969006</v>
      </c>
      <c r="K302" s="95">
        <f t="shared" si="84"/>
        <v>2.6077271148709302</v>
      </c>
      <c r="L302" s="96">
        <f t="shared" si="85"/>
        <v>-196.85716283800306</v>
      </c>
      <c r="M302" s="24">
        <f t="shared" si="82"/>
        <v>100.93200256077894</v>
      </c>
      <c r="N302" s="24"/>
      <c r="O302" s="24">
        <f t="shared" si="79"/>
        <v>-66</v>
      </c>
      <c r="P302" s="88">
        <f t="shared" si="80"/>
        <v>12.84000000000005</v>
      </c>
      <c r="Q302" s="175">
        <f t="shared" si="81"/>
        <v>0.030760804070552712</v>
      </c>
    </row>
    <row r="303" spans="3:17" ht="12.75">
      <c r="C303" s="37"/>
      <c r="D303" s="59">
        <f t="shared" si="86"/>
        <v>12.89000000000005</v>
      </c>
      <c r="E303" s="37"/>
      <c r="G303" s="42">
        <f t="shared" si="76"/>
        <v>-89.97274932559557</v>
      </c>
      <c r="H303" s="43">
        <f t="shared" si="78"/>
        <v>0.1</v>
      </c>
      <c r="I303" s="36">
        <f t="shared" si="77"/>
        <v>28.038151768668023</v>
      </c>
      <c r="J303" s="65">
        <f t="shared" si="83"/>
        <v>0.9781346734072917</v>
      </c>
      <c r="K303" s="95">
        <f t="shared" si="84"/>
        <v>2.6083938817099868</v>
      </c>
      <c r="L303" s="96">
        <f t="shared" si="85"/>
        <v>-198.25907026787468</v>
      </c>
      <c r="M303" s="24">
        <f t="shared" si="82"/>
        <v>100.93734636720488</v>
      </c>
      <c r="N303" s="24"/>
      <c r="O303" s="24">
        <f t="shared" si="79"/>
        <v>-66</v>
      </c>
      <c r="P303" s="88">
        <f t="shared" si="80"/>
        <v>12.89000000000005</v>
      </c>
      <c r="Q303" s="175">
        <f t="shared" si="81"/>
        <v>0.02968781347746543</v>
      </c>
    </row>
    <row r="304" spans="3:17" ht="12.75">
      <c r="C304" s="37"/>
      <c r="D304" s="59">
        <f t="shared" si="86"/>
        <v>12.940000000000051</v>
      </c>
      <c r="E304" s="37"/>
      <c r="G304" s="42">
        <f t="shared" si="76"/>
        <v>-89.97322604943248</v>
      </c>
      <c r="H304" s="43">
        <f t="shared" si="78"/>
        <v>0.1</v>
      </c>
      <c r="I304" s="36">
        <f t="shared" si="77"/>
        <v>28.03958437841078</v>
      </c>
      <c r="J304" s="65">
        <f t="shared" si="83"/>
        <v>0.9782346315695671</v>
      </c>
      <c r="K304" s="95">
        <f t="shared" si="84"/>
        <v>2.609049017590098</v>
      </c>
      <c r="L304" s="96">
        <f t="shared" si="85"/>
        <v>-199.66104933372483</v>
      </c>
      <c r="M304" s="24">
        <f t="shared" si="82"/>
        <v>100.9425037622788</v>
      </c>
      <c r="N304" s="24"/>
      <c r="O304" s="24">
        <f t="shared" si="79"/>
        <v>-67</v>
      </c>
      <c r="P304" s="88">
        <f t="shared" si="80"/>
        <v>12.940000000000051</v>
      </c>
      <c r="Q304" s="175">
        <f t="shared" si="81"/>
        <v>0.028652194855140627</v>
      </c>
    </row>
    <row r="305" spans="3:17" ht="12.75">
      <c r="C305" s="37"/>
      <c r="D305" s="59">
        <f t="shared" si="86"/>
        <v>12.990000000000052</v>
      </c>
      <c r="E305" s="37"/>
      <c r="G305" s="42">
        <f t="shared" si="76"/>
        <v>-89.97369440952292</v>
      </c>
      <c r="H305" s="43">
        <f t="shared" si="78"/>
        <v>0.1</v>
      </c>
      <c r="I305" s="36">
        <f t="shared" si="77"/>
        <v>28.04096701092965</v>
      </c>
      <c r="J305" s="65">
        <f t="shared" si="83"/>
        <v>0.9783311074902727</v>
      </c>
      <c r="K305" s="95">
        <f t="shared" si="84"/>
        <v>2.609692724836186</v>
      </c>
      <c r="L305" s="96">
        <f t="shared" si="85"/>
        <v>-201.06309753650217</v>
      </c>
      <c r="M305" s="24">
        <f t="shared" si="82"/>
        <v>100.94748123934674</v>
      </c>
      <c r="N305" s="24"/>
      <c r="O305" s="24">
        <f t="shared" si="79"/>
        <v>-67</v>
      </c>
      <c r="P305" s="88">
        <f t="shared" si="80"/>
        <v>12.990000000000052</v>
      </c>
      <c r="Q305" s="175">
        <f t="shared" si="81"/>
        <v>0.02765265037737624</v>
      </c>
    </row>
    <row r="306" spans="3:17" ht="12.75">
      <c r="C306" s="37"/>
      <c r="D306" s="59">
        <f t="shared" si="86"/>
        <v>13.040000000000052</v>
      </c>
      <c r="E306" s="37"/>
      <c r="G306" s="42">
        <f t="shared" si="76"/>
        <v>-89.97415455384214</v>
      </c>
      <c r="H306" s="43">
        <f t="shared" si="78"/>
        <v>0.1</v>
      </c>
      <c r="I306" s="36">
        <f t="shared" si="77"/>
        <v>28.04230140728092</v>
      </c>
      <c r="J306" s="65">
        <f t="shared" si="83"/>
        <v>0.9784242221479725</v>
      </c>
      <c r="K306" s="95">
        <f t="shared" si="84"/>
        <v>2.6103252022828185</v>
      </c>
      <c r="L306" s="96">
        <f t="shared" si="85"/>
        <v>-202.4652124642147</v>
      </c>
      <c r="M306" s="24">
        <f t="shared" si="82"/>
        <v>100.95228506621132</v>
      </c>
      <c r="N306" s="24"/>
      <c r="O306" s="24">
        <f t="shared" si="79"/>
        <v>-67</v>
      </c>
      <c r="P306" s="88">
        <f t="shared" si="80"/>
        <v>13.040000000000052</v>
      </c>
      <c r="Q306" s="175">
        <f t="shared" si="81"/>
        <v>0.02668792702543461</v>
      </c>
    </row>
    <row r="307" spans="3:17" ht="12.75">
      <c r="C307" s="37"/>
      <c r="D307" s="59">
        <f t="shared" si="86"/>
        <v>13.090000000000053</v>
      </c>
      <c r="E307" s="37"/>
      <c r="G307" s="42">
        <f t="shared" si="76"/>
        <v>-89.97460662768323</v>
      </c>
      <c r="H307" s="43">
        <f t="shared" si="78"/>
        <v>0.1</v>
      </c>
      <c r="I307" s="36">
        <f t="shared" si="77"/>
        <v>28.043589248033843</v>
      </c>
      <c r="J307" s="65">
        <f t="shared" si="83"/>
        <v>0.9785140923410488</v>
      </c>
      <c r="K307" s="95">
        <f t="shared" si="84"/>
        <v>2.6109466453329113</v>
      </c>
      <c r="L307" s="96">
        <f t="shared" si="85"/>
        <v>-203.86739178890525</v>
      </c>
      <c r="M307" s="24">
        <f t="shared" si="82"/>
        <v>100.95692129292183</v>
      </c>
      <c r="N307" s="24"/>
      <c r="O307" s="24">
        <f t="shared" si="79"/>
        <v>-68</v>
      </c>
      <c r="P307" s="88">
        <f t="shared" si="80"/>
        <v>13.090000000000053</v>
      </c>
      <c r="Q307" s="175">
        <f t="shared" si="81"/>
        <v>0.025756815058457137</v>
      </c>
    </row>
    <row r="308" spans="3:17" ht="12.75">
      <c r="C308" s="37"/>
      <c r="D308" s="59">
        <f t="shared" si="86"/>
        <v>13.140000000000054</v>
      </c>
      <c r="E308" s="37"/>
      <c r="G308" s="42">
        <f t="shared" si="76"/>
        <v>-89.97505077370901</v>
      </c>
      <c r="H308" s="43">
        <f t="shared" si="78"/>
        <v>0.1</v>
      </c>
      <c r="I308" s="36">
        <f t="shared" si="77"/>
        <v>28.04483215536065</v>
      </c>
      <c r="J308" s="65">
        <f t="shared" si="83"/>
        <v>0.9786008308305749</v>
      </c>
      <c r="K308" s="95">
        <f t="shared" si="84"/>
        <v>2.6115572460155194</v>
      </c>
      <c r="L308" s="96">
        <f t="shared" si="85"/>
        <v>-205.26963326373144</v>
      </c>
      <c r="M308" s="24">
        <f t="shared" si="82"/>
        <v>100.96139575929834</v>
      </c>
      <c r="N308" s="24"/>
      <c r="O308" s="24">
        <f t="shared" si="79"/>
        <v>-68</v>
      </c>
      <c r="P308" s="88">
        <f t="shared" si="80"/>
        <v>13.140000000000054</v>
      </c>
      <c r="Q308" s="175">
        <f t="shared" si="81"/>
        <v>0.024858146536103833</v>
      </c>
    </row>
    <row r="309" spans="3:17" ht="12.75">
      <c r="C309" s="37"/>
      <c r="D309" s="59">
        <f t="shared" si="86"/>
        <v>13.190000000000055</v>
      </c>
      <c r="E309" s="37"/>
      <c r="G309" s="42">
        <f t="shared" si="76"/>
        <v>-89.9754871320028</v>
      </c>
      <c r="H309" s="43">
        <f t="shared" si="78"/>
        <v>0.1</v>
      </c>
      <c r="I309" s="36">
        <f t="shared" si="77"/>
        <v>28.046031695055113</v>
      </c>
      <c r="J309" s="65">
        <f t="shared" si="83"/>
        <v>0.978684546478409</v>
      </c>
      <c r="K309" s="95">
        <f t="shared" si="84"/>
        <v>2.6121571930427314</v>
      </c>
      <c r="L309" s="96">
        <f t="shared" si="85"/>
        <v>-206.67193472014645</v>
      </c>
      <c r="M309" s="24">
        <f t="shared" si="82"/>
        <v>100.9657141021984</v>
      </c>
      <c r="N309" s="24"/>
      <c r="O309" s="24">
        <f t="shared" si="79"/>
        <v>-69</v>
      </c>
      <c r="P309" s="88">
        <f t="shared" si="80"/>
        <v>13.190000000000055</v>
      </c>
      <c r="Q309" s="175">
        <f t="shared" si="81"/>
        <v>0.023990793889296584</v>
      </c>
    </row>
    <row r="310" spans="3:17" ht="12.75">
      <c r="C310" s="37"/>
      <c r="D310" s="59">
        <f t="shared" si="86"/>
        <v>13.240000000000055</v>
      </c>
      <c r="E310" s="37"/>
      <c r="G310" s="42">
        <f t="shared" si="76"/>
        <v>-89.97591584011795</v>
      </c>
      <c r="H310" s="43">
        <f t="shared" si="78"/>
        <v>0.1</v>
      </c>
      <c r="I310" s="36">
        <f t="shared" si="77"/>
        <v>28.047189378482113</v>
      </c>
      <c r="J310" s="65">
        <f t="shared" si="83"/>
        <v>0.9787653443806686</v>
      </c>
      <c r="K310" s="95">
        <f t="shared" si="84"/>
        <v>2.612746671865676</v>
      </c>
      <c r="L310" s="96">
        <f t="shared" si="85"/>
        <v>-208.0742940651775</v>
      </c>
      <c r="M310" s="24">
        <f t="shared" si="82"/>
        <v>100.9698817625356</v>
      </c>
      <c r="N310" s="24"/>
      <c r="O310" s="24">
        <f t="shared" si="79"/>
        <v>-69</v>
      </c>
      <c r="P310" s="88">
        <f t="shared" si="80"/>
        <v>13.240000000000055</v>
      </c>
      <c r="Q310" s="175">
        <f t="shared" si="81"/>
        <v>0.023153668539989906</v>
      </c>
    </row>
    <row r="311" spans="3:17" ht="12.75">
      <c r="C311" s="37"/>
      <c r="D311" s="59">
        <f t="shared" si="86"/>
        <v>13.290000000000056</v>
      </c>
      <c r="E311" s="37"/>
      <c r="G311" s="42">
        <f t="shared" si="76"/>
        <v>-89.97633703312644</v>
      </c>
      <c r="H311" s="43">
        <f t="shared" si="78"/>
        <v>0.1</v>
      </c>
      <c r="I311" s="36">
        <f t="shared" si="77"/>
        <v>28.048306664460405</v>
      </c>
      <c r="J311" s="65">
        <f t="shared" si="83"/>
        <v>0.9788433259967275</v>
      </c>
      <c r="K311" s="95">
        <f t="shared" si="84"/>
        <v>2.613325864729647</v>
      </c>
      <c r="L311" s="96">
        <f t="shared" si="85"/>
        <v>-209.47670927879818</v>
      </c>
      <c r="M311" s="24">
        <f t="shared" si="82"/>
        <v>100.97390399205746</v>
      </c>
      <c r="N311" s="24"/>
      <c r="O311" s="24">
        <f t="shared" si="79"/>
        <v>-70</v>
      </c>
      <c r="P311" s="88">
        <f t="shared" si="80"/>
        <v>13.290000000000056</v>
      </c>
      <c r="Q311" s="175">
        <f t="shared" si="81"/>
        <v>0.02234571956584798</v>
      </c>
    </row>
    <row r="312" spans="3:17" ht="12.75">
      <c r="C312" s="37"/>
      <c r="D312" s="59">
        <f t="shared" si="86"/>
        <v>13.340000000000057</v>
      </c>
      <c r="E312" s="37"/>
      <c r="G312" s="42">
        <f aca="true" t="shared" si="87" ref="G312:G375">IF((I310-I311)&lt;0,-ABS(G311-ATAN((g*COS(G311*PI()/180)*(D312-D311))/I311)*180/PI()),G311-ATAN((g*COS(G311*PI()/180)*(D312-D311))/I311)*180/PI())</f>
        <v>-89.97675084366624</v>
      </c>
      <c r="H312" s="43">
        <f t="shared" si="78"/>
        <v>0.1</v>
      </c>
      <c r="I312" s="36">
        <f aca="true" t="shared" si="88" ref="I312:I375">ABS(I311+(((F312-J311)/Mo-g*SIN(G312*PI()/180)))*(D312-D311))</f>
        <v>28.049384961080943</v>
      </c>
      <c r="J312" s="65">
        <f t="shared" si="83"/>
        <v>0.9789185892738821</v>
      </c>
      <c r="K312" s="95">
        <f t="shared" si="84"/>
        <v>2.613894950728365</v>
      </c>
      <c r="L312" s="96">
        <f t="shared" si="85"/>
        <v>-210.879178411392</v>
      </c>
      <c r="M312" s="24">
        <f t="shared" si="82"/>
        <v>100.9777858598914</v>
      </c>
      <c r="N312" s="24"/>
      <c r="O312" s="24">
        <f t="shared" si="79"/>
        <v>-70</v>
      </c>
      <c r="P312" s="88">
        <f t="shared" si="80"/>
        <v>13.340000000000057</v>
      </c>
      <c r="Q312" s="175">
        <f t="shared" si="81"/>
        <v>0.021565932410751693</v>
      </c>
    </row>
    <row r="313" spans="3:17" ht="12.75">
      <c r="C313" s="37"/>
      <c r="D313" s="59">
        <f t="shared" si="86"/>
        <v>13.390000000000057</v>
      </c>
      <c r="E313" s="37"/>
      <c r="G313" s="42">
        <f t="shared" si="87"/>
        <v>-89.97715740198772</v>
      </c>
      <c r="H313" s="43">
        <f t="shared" si="78"/>
        <v>0.1</v>
      </c>
      <c r="I313" s="36">
        <f t="shared" si="88"/>
        <v>28.050425627462843</v>
      </c>
      <c r="J313" s="65">
        <f t="shared" si="83"/>
        <v>0.9789912287678253</v>
      </c>
      <c r="K313" s="95">
        <f t="shared" si="84"/>
        <v>2.614454105857375</v>
      </c>
      <c r="L313" s="96">
        <f t="shared" si="85"/>
        <v>-212.28169958130357</v>
      </c>
      <c r="M313" s="24">
        <f t="shared" si="82"/>
        <v>100.98153225886624</v>
      </c>
      <c r="N313" s="24"/>
      <c r="O313" s="24">
        <f t="shared" si="79"/>
        <v>-71</v>
      </c>
      <c r="P313" s="88">
        <f t="shared" si="80"/>
        <v>13.390000000000057</v>
      </c>
      <c r="Q313" s="175">
        <f t="shared" si="81"/>
        <v>0.020813327638009287</v>
      </c>
    </row>
    <row r="314" spans="3:17" ht="12.75">
      <c r="C314" s="37"/>
      <c r="D314" s="59">
        <f t="shared" si="86"/>
        <v>13.440000000000058</v>
      </c>
      <c r="E314" s="37"/>
      <c r="G314" s="42">
        <f t="shared" si="87"/>
        <v>-89.97755683599905</v>
      </c>
      <c r="H314" s="43">
        <f t="shared" si="78"/>
        <v>0.1</v>
      </c>
      <c r="I314" s="36">
        <f t="shared" si="88"/>
        <v>28.051429975449132</v>
      </c>
      <c r="J314" s="65">
        <f t="shared" si="83"/>
        <v>0.9790613357590633</v>
      </c>
      <c r="K314" s="95">
        <f t="shared" si="84"/>
        <v>2.6150035030666032</v>
      </c>
      <c r="L314" s="96">
        <f t="shared" si="85"/>
        <v>-213.68427097247465</v>
      </c>
      <c r="M314" s="24">
        <f t="shared" si="82"/>
        <v>100.98514791161688</v>
      </c>
      <c r="N314" s="24"/>
      <c r="O314" s="24">
        <f t="shared" si="79"/>
        <v>-71</v>
      </c>
      <c r="P314" s="88">
        <f t="shared" si="80"/>
        <v>13.440000000000058</v>
      </c>
      <c r="Q314" s="175">
        <f t="shared" si="81"/>
        <v>0.020086959725773283</v>
      </c>
    </row>
    <row r="315" spans="3:17" ht="12.75">
      <c r="C315" s="37"/>
      <c r="D315" s="59">
        <f t="shared" si="86"/>
        <v>13.490000000000059</v>
      </c>
      <c r="E315" s="37"/>
      <c r="G315" s="42">
        <f t="shared" si="87"/>
        <v>-89.97794927131056</v>
      </c>
      <c r="H315" s="43">
        <f aca="true" t="shared" si="89" ref="H315:H378">Mo</f>
        <v>0.1</v>
      </c>
      <c r="I315" s="36">
        <f t="shared" si="88"/>
        <v>28.052399271244266</v>
      </c>
      <c r="J315" s="65">
        <f t="shared" si="83"/>
        <v>0.979128998365408</v>
      </c>
      <c r="K315" s="95">
        <f t="shared" si="84"/>
        <v>2.61554331231207</v>
      </c>
      <c r="L315" s="96">
        <f t="shared" si="85"/>
        <v>-215.08689083216197</v>
      </c>
      <c r="M315" s="24">
        <f t="shared" si="82"/>
        <v>100.98863737647936</v>
      </c>
      <c r="N315" s="24"/>
      <c r="O315" s="24">
        <f t="shared" si="79"/>
        <v>-72</v>
      </c>
      <c r="P315" s="88">
        <f t="shared" si="80"/>
        <v>13.490000000000059</v>
      </c>
      <c r="Q315" s="175">
        <f t="shared" si="81"/>
        <v>0.01938591590267408</v>
      </c>
    </row>
    <row r="316" spans="3:17" ht="12.75">
      <c r="C316" s="37"/>
      <c r="D316" s="59">
        <f t="shared" si="86"/>
        <v>13.54000000000006</v>
      </c>
      <c r="E316" s="37"/>
      <c r="G316" s="42">
        <f t="shared" si="87"/>
        <v>-89.97833483127819</v>
      </c>
      <c r="H316" s="43">
        <f t="shared" si="89"/>
        <v>0.1</v>
      </c>
      <c r="I316" s="36">
        <f t="shared" si="88"/>
        <v>28.053334736995428</v>
      </c>
      <c r="J316" s="65">
        <f t="shared" si="83"/>
        <v>0.9791943016506691</v>
      </c>
      <c r="K316" s="95">
        <f t="shared" si="84"/>
        <v>2.6160737006067825</v>
      </c>
      <c r="L316" s="96">
        <f t="shared" si="85"/>
        <v>-216.4895574687343</v>
      </c>
      <c r="M316" s="24">
        <f t="shared" si="82"/>
        <v>100.99200505318355</v>
      </c>
      <c r="N316" s="24"/>
      <c r="O316" s="24">
        <f t="shared" si="79"/>
        <v>-72</v>
      </c>
      <c r="P316" s="88">
        <f t="shared" si="80"/>
        <v>13.54000000000006</v>
      </c>
      <c r="Q316" s="175">
        <f t="shared" si="81"/>
        <v>0.018709315023243977</v>
      </c>
    </row>
    <row r="317" spans="3:17" ht="12.75">
      <c r="C317" s="37"/>
      <c r="D317" s="59">
        <f t="shared" si="86"/>
        <v>13.59000000000006</v>
      </c>
      <c r="E317" s="37"/>
      <c r="G317" s="42">
        <f t="shared" si="87"/>
        <v>-89.978713637046</v>
      </c>
      <c r="H317" s="43">
        <f t="shared" si="89"/>
        <v>0.1</v>
      </c>
      <c r="I317" s="36">
        <f t="shared" si="88"/>
        <v>28.05423755231947</v>
      </c>
      <c r="J317" s="65">
        <f t="shared" si="83"/>
        <v>0.979257327729674</v>
      </c>
      <c r="K317" s="95">
        <f t="shared" si="84"/>
        <v>2.616594832070805</v>
      </c>
      <c r="L317" s="96">
        <f t="shared" si="85"/>
        <v>-217.89226924954565</v>
      </c>
      <c r="M317" s="24">
        <f t="shared" si="82"/>
        <v>100.9952551883501</v>
      </c>
      <c r="N317" s="24"/>
      <c r="O317" s="24">
        <f t="shared" si="79"/>
        <v>-73</v>
      </c>
      <c r="P317" s="88">
        <f t="shared" si="80"/>
        <v>13.59000000000006</v>
      </c>
      <c r="Q317" s="175">
        <f t="shared" si="81"/>
        <v>0.01805630648085784</v>
      </c>
    </row>
    <row r="318" spans="3:17" ht="12.75">
      <c r="C318" s="37"/>
      <c r="D318" s="59">
        <f t="shared" si="86"/>
        <v>13.640000000000061</v>
      </c>
      <c r="E318" s="37"/>
      <c r="G318" s="42">
        <f t="shared" si="87"/>
        <v>-89.97908580758777</v>
      </c>
      <c r="H318" s="43">
        <f t="shared" si="89"/>
        <v>0.1</v>
      </c>
      <c r="I318" s="36">
        <f t="shared" si="88"/>
        <v>28.055108855777352</v>
      </c>
      <c r="J318" s="65">
        <f t="shared" si="83"/>
        <v>0.9793181558697331</v>
      </c>
      <c r="K318" s="95">
        <f t="shared" si="84"/>
        <v>2.617106867980528</v>
      </c>
      <c r="L318" s="96">
        <f t="shared" si="85"/>
        <v>-219.29502459888246</v>
      </c>
      <c r="M318" s="24">
        <f t="shared" si="82"/>
        <v>100.99839188079847</v>
      </c>
      <c r="N318" s="24"/>
      <c r="O318" s="24">
        <f t="shared" si="79"/>
        <v>-73</v>
      </c>
      <c r="P318" s="88">
        <f t="shared" si="80"/>
        <v>13.640000000000061</v>
      </c>
      <c r="Q318" s="175">
        <f t="shared" si="81"/>
        <v>0.01742606915762199</v>
      </c>
    </row>
    <row r="319" spans="3:17" ht="12.75">
      <c r="C319" s="37"/>
      <c r="D319" s="59">
        <f t="shared" si="86"/>
        <v>13.690000000000062</v>
      </c>
      <c r="E319" s="37"/>
      <c r="G319" s="42">
        <f t="shared" si="87"/>
        <v>-89.9794514597477</v>
      </c>
      <c r="H319" s="43">
        <f t="shared" si="89"/>
        <v>0.1</v>
      </c>
      <c r="I319" s="36">
        <f t="shared" si="88"/>
        <v>28.055949746297838</v>
      </c>
      <c r="J319" s="65">
        <f t="shared" si="83"/>
        <v>0.9793768625886655</v>
      </c>
      <c r="K319" s="95">
        <f t="shared" si="84"/>
        <v>2.617609966817143</v>
      </c>
      <c r="L319" s="96">
        <f t="shared" si="85"/>
        <v>-220.69782199598177</v>
      </c>
      <c r="M319" s="24">
        <f t="shared" si="82"/>
        <v>101.00141908667221</v>
      </c>
      <c r="N319" s="24"/>
      <c r="O319" s="24">
        <f t="shared" si="79"/>
        <v>-74</v>
      </c>
      <c r="P319" s="88">
        <f t="shared" si="80"/>
        <v>13.690000000000062</v>
      </c>
      <c r="Q319" s="175">
        <f t="shared" si="81"/>
        <v>0.016817810409719174</v>
      </c>
    </row>
    <row r="320" spans="3:17" ht="12.75">
      <c r="C320" s="37"/>
      <c r="D320" s="59">
        <f t="shared" si="86"/>
        <v>13.740000000000062</v>
      </c>
      <c r="E320" s="37"/>
      <c r="G320" s="42">
        <f t="shared" si="87"/>
        <v>-89.97981070828031</v>
      </c>
      <c r="H320" s="43">
        <f t="shared" si="89"/>
        <v>0.1</v>
      </c>
      <c r="I320" s="36">
        <f t="shared" si="88"/>
        <v>28.0567612845522</v>
      </c>
      <c r="J320" s="65">
        <f t="shared" si="83"/>
        <v>0.9794335217495007</v>
      </c>
      <c r="K320" s="95">
        <f t="shared" si="84"/>
        <v>2.618104284314326</v>
      </c>
      <c r="L320" s="96">
        <f t="shared" si="85"/>
        <v>-222.10065997311816</v>
      </c>
      <c r="M320" s="24">
        <f t="shared" si="82"/>
        <v>101.00434062438792</v>
      </c>
      <c r="N320" s="24"/>
      <c r="O320" s="24">
        <f t="shared" si="79"/>
        <v>-74</v>
      </c>
      <c r="P320" s="88">
        <f t="shared" si="80"/>
        <v>13.740000000000062</v>
      </c>
      <c r="Q320" s="175">
        <f t="shared" si="81"/>
        <v>0.016230765087214875</v>
      </c>
    </row>
    <row r="321" spans="3:17" ht="12.75">
      <c r="C321" s="37"/>
      <c r="D321" s="59">
        <f t="shared" si="86"/>
        <v>13.790000000000063</v>
      </c>
      <c r="E321" s="37"/>
      <c r="G321" s="42">
        <f t="shared" si="87"/>
        <v>-89.98016366588946</v>
      </c>
      <c r="H321" s="43">
        <f t="shared" si="89"/>
        <v>0.1</v>
      </c>
      <c r="I321" s="36">
        <f t="shared" si="88"/>
        <v>28.05754449428156</v>
      </c>
      <c r="J321" s="65">
        <f t="shared" si="83"/>
        <v>0.9794882046519651</v>
      </c>
      <c r="K321" s="95">
        <f t="shared" si="84"/>
        <v>2.6185899735051543</v>
      </c>
      <c r="L321" s="96">
        <f t="shared" si="85"/>
        <v>-223.50353711375718</v>
      </c>
      <c r="M321" s="24">
        <f t="shared" si="82"/>
        <v>101.00716017941362</v>
      </c>
      <c r="N321" s="24"/>
      <c r="O321" s="24">
        <f t="shared" si="79"/>
        <v>-75</v>
      </c>
      <c r="P321" s="88">
        <f t="shared" si="80"/>
        <v>13.790000000000063</v>
      </c>
      <c r="Q321" s="175">
        <f t="shared" si="81"/>
        <v>0.015664194587259095</v>
      </c>
    </row>
    <row r="322" spans="3:17" ht="12.75">
      <c r="C322" s="37"/>
      <c r="D322" s="59">
        <f t="shared" si="86"/>
        <v>13.840000000000064</v>
      </c>
      <c r="E322" s="37"/>
      <c r="G322" s="42">
        <f t="shared" si="87"/>
        <v>-89.98051044326654</v>
      </c>
      <c r="H322" s="43">
        <f t="shared" si="89"/>
        <v>0.1</v>
      </c>
      <c r="I322" s="36">
        <f t="shared" si="88"/>
        <v>28.0583003635785</v>
      </c>
      <c r="J322" s="65">
        <f t="shared" si="83"/>
        <v>0.9795409801208564</v>
      </c>
      <c r="K322" s="95">
        <f t="shared" si="84"/>
        <v>2.6190671847682547</v>
      </c>
      <c r="L322" s="96">
        <f t="shared" si="85"/>
        <v>-224.90645205077277</v>
      </c>
      <c r="M322" s="24">
        <f t="shared" si="82"/>
        <v>101.0098813088826</v>
      </c>
      <c r="N322" s="24"/>
      <c r="O322" s="24">
        <f t="shared" si="79"/>
        <v>-75</v>
      </c>
      <c r="P322" s="88">
        <f t="shared" si="80"/>
        <v>13.840000000000064</v>
      </c>
      <c r="Q322" s="175">
        <f t="shared" si="81"/>
        <v>0.015117385938765222</v>
      </c>
    </row>
    <row r="323" spans="3:17" ht="12.75">
      <c r="C323" s="37"/>
      <c r="D323" s="59">
        <f t="shared" si="86"/>
        <v>13.890000000000065</v>
      </c>
      <c r="E323" s="37"/>
      <c r="G323" s="42">
        <f t="shared" si="87"/>
        <v>-89.98085114912789</v>
      </c>
      <c r="H323" s="43">
        <f t="shared" si="89"/>
        <v>0.1</v>
      </c>
      <c r="I323" s="36">
        <f t="shared" si="88"/>
        <v>28.059029846124467</v>
      </c>
      <c r="J323" s="65">
        <f t="shared" si="83"/>
        <v>0.9795919145914146</v>
      </c>
      <c r="K323" s="95">
        <f t="shared" si="84"/>
        <v>2.619536065873201</v>
      </c>
      <c r="L323" s="96">
        <f t="shared" si="85"/>
        <v>-226.30940346472653</v>
      </c>
      <c r="M323" s="24">
        <f t="shared" si="82"/>
        <v>101.01250744604809</v>
      </c>
      <c r="N323" s="24"/>
      <c r="O323" s="24">
        <f t="shared" si="79"/>
        <v>-75</v>
      </c>
      <c r="P323" s="88">
        <f t="shared" si="80"/>
        <v>13.890000000000065</v>
      </c>
      <c r="Q323" s="175">
        <f t="shared" si="81"/>
        <v>0.01458965091934751</v>
      </c>
    </row>
    <row r="324" spans="3:17" ht="12.75">
      <c r="C324" s="37"/>
      <c r="D324" s="59">
        <f t="shared" si="86"/>
        <v>13.940000000000065</v>
      </c>
      <c r="E324" s="37"/>
      <c r="G324" s="42">
        <f t="shared" si="87"/>
        <v>-89.98118589025148</v>
      </c>
      <c r="H324" s="43">
        <f t="shared" si="89"/>
        <v>0.1</v>
      </c>
      <c r="I324" s="36">
        <f t="shared" si="88"/>
        <v>28.05973386238452</v>
      </c>
      <c r="J324" s="65">
        <f t="shared" si="83"/>
        <v>0.9796410721917805</v>
      </c>
      <c r="K324" s="95">
        <f t="shared" si="84"/>
        <v>2.6199967620251696</v>
      </c>
      <c r="L324" s="96">
        <f t="shared" si="85"/>
        <v>-227.7123900822068</v>
      </c>
      <c r="M324" s="24">
        <f t="shared" si="82"/>
        <v>101.01504190458427</v>
      </c>
      <c r="N324" s="24"/>
      <c r="O324" s="24">
        <f t="shared" si="79"/>
        <v>-76</v>
      </c>
      <c r="P324" s="88">
        <f t="shared" si="80"/>
        <v>13.940000000000065</v>
      </c>
      <c r="Q324" s="175">
        <f t="shared" si="81"/>
        <v>0.014080325201035549</v>
      </c>
    </row>
    <row r="325" spans="3:17" ht="12.75">
      <c r="C325" s="37"/>
      <c r="D325" s="59">
        <f t="shared" si="86"/>
        <v>13.990000000000066</v>
      </c>
      <c r="E325" s="37"/>
      <c r="G325" s="42">
        <f t="shared" si="87"/>
        <v>-89.98151477151283</v>
      </c>
      <c r="H325" s="43">
        <f t="shared" si="89"/>
        <v>0.1</v>
      </c>
      <c r="I325" s="36">
        <f t="shared" si="88"/>
        <v>28.06041330076083</v>
      </c>
      <c r="J325" s="65">
        <f t="shared" si="83"/>
        <v>0.9796885148226486</v>
      </c>
      <c r="K325" s="95">
        <f t="shared" si="84"/>
        <v>2.6204494159088574</v>
      </c>
      <c r="L325" s="96">
        <f t="shared" si="85"/>
        <v>-229.11541067422544</v>
      </c>
      <c r="M325" s="24">
        <f t="shared" si="82"/>
        <v>101.01748788273899</v>
      </c>
      <c r="N325" s="24"/>
      <c r="O325" s="24">
        <f t="shared" si="79"/>
        <v>-76</v>
      </c>
      <c r="P325" s="88">
        <f t="shared" si="80"/>
        <v>13.990000000000066</v>
      </c>
      <c r="Q325" s="175">
        <f t="shared" si="81"/>
        <v>0.013588767526186792</v>
      </c>
    </row>
    <row r="326" spans="3:17" ht="12.75">
      <c r="C326" s="37"/>
      <c r="D326" s="59">
        <f t="shared" si="86"/>
        <v>14.040000000000067</v>
      </c>
      <c r="E326" s="37"/>
      <c r="G326" s="42">
        <f t="shared" si="87"/>
        <v>-89.98183789592011</v>
      </c>
      <c r="H326" s="43">
        <f t="shared" si="89"/>
        <v>0.1</v>
      </c>
      <c r="I326" s="36">
        <f t="shared" si="88"/>
        <v>28.061069018706362</v>
      </c>
      <c r="J326" s="65">
        <f t="shared" si="83"/>
        <v>0.979734302234198</v>
      </c>
      <c r="K326" s="95">
        <f t="shared" si="84"/>
        <v>2.6208941677316853</v>
      </c>
      <c r="L326" s="96">
        <f t="shared" si="85"/>
        <v>-230.51846405467018</v>
      </c>
      <c r="M326" s="24">
        <f t="shared" si="82"/>
        <v>101.01984846734291</v>
      </c>
      <c r="N326" s="24"/>
      <c r="O326" s="24">
        <f aca="true" t="shared" si="90" ref="O326:O389">ROUND(L326/3,0)</f>
        <v>-77</v>
      </c>
      <c r="P326" s="88">
        <f aca="true" t="shared" si="91" ref="P326:P389">D326</f>
        <v>14.040000000000067</v>
      </c>
      <c r="Q326" s="175">
        <f t="shared" si="81"/>
        <v>0.013114358910683946</v>
      </c>
    </row>
    <row r="327" spans="3:17" ht="12.75">
      <c r="C327" s="37"/>
      <c r="D327" s="59">
        <f t="shared" si="86"/>
        <v>14.090000000000067</v>
      </c>
      <c r="E327" s="37"/>
      <c r="G327" s="42">
        <f t="shared" si="87"/>
        <v>-89.98215536464862</v>
      </c>
      <c r="H327" s="43">
        <f t="shared" si="89"/>
        <v>0.1</v>
      </c>
      <c r="I327" s="36">
        <f t="shared" si="88"/>
        <v>28.061701843800105</v>
      </c>
      <c r="J327" s="65">
        <f t="shared" si="83"/>
        <v>0.9797784921003984</v>
      </c>
      <c r="K327" s="95">
        <f t="shared" si="84"/>
        <v>2.621331155266284</v>
      </c>
      <c r="L327" s="96">
        <f t="shared" si="85"/>
        <v>-231.92154907881084</v>
      </c>
      <c r="M327" s="24">
        <f t="shared" si="82"/>
        <v>101.02212663768037</v>
      </c>
      <c r="N327" s="24"/>
      <c r="O327" s="24">
        <f t="shared" si="90"/>
        <v>-77</v>
      </c>
      <c r="P327" s="88">
        <f t="shared" si="91"/>
        <v>14.090000000000067</v>
      </c>
      <c r="Q327" s="175">
        <f aca="true" t="shared" si="92" ref="Q327:Q390">(I327-I326)/(D327-D326)</f>
        <v>0.012656501874843504</v>
      </c>
    </row>
    <row r="328" spans="3:17" ht="12.75">
      <c r="C328" s="37"/>
      <c r="D328" s="59">
        <f t="shared" si="86"/>
        <v>14.140000000000068</v>
      </c>
      <c r="E328" s="37"/>
      <c r="G328" s="42">
        <f t="shared" si="87"/>
        <v>-89.98246727707456</v>
      </c>
      <c r="H328" s="43">
        <f t="shared" si="89"/>
        <v>0.1</v>
      </c>
      <c r="I328" s="36">
        <f t="shared" si="88"/>
        <v>28.062312574785114</v>
      </c>
      <c r="J328" s="65">
        <f t="shared" si="83"/>
        <v>0.9798211400907765</v>
      </c>
      <c r="K328" s="95">
        <f t="shared" si="84"/>
        <v>2.62176051389228</v>
      </c>
      <c r="L328" s="96">
        <f t="shared" si="85"/>
        <v>-233.32466464185745</v>
      </c>
      <c r="M328" s="24">
        <f t="shared" si="82"/>
        <v>101.02432526922641</v>
      </c>
      <c r="N328" s="24"/>
      <c r="O328" s="24">
        <f t="shared" si="90"/>
        <v>-78</v>
      </c>
      <c r="P328" s="88">
        <f t="shared" si="91"/>
        <v>14.140000000000068</v>
      </c>
      <c r="Q328" s="175">
        <f t="shared" si="92"/>
        <v>0.01221461970018805</v>
      </c>
    </row>
    <row r="329" spans="3:17" ht="12.75">
      <c r="C329" s="37"/>
      <c r="D329" s="59">
        <f t="shared" si="86"/>
        <v>14.190000000000069</v>
      </c>
      <c r="E329" s="37"/>
      <c r="G329" s="42">
        <f t="shared" si="87"/>
        <v>-89.98277373080812</v>
      </c>
      <c r="H329" s="43">
        <f t="shared" si="89"/>
        <v>0.1</v>
      </c>
      <c r="I329" s="36">
        <f t="shared" si="88"/>
        <v>28.06290198257072</v>
      </c>
      <c r="J329" s="65">
        <f t="shared" si="83"/>
        <v>0.9798622999397272</v>
      </c>
      <c r="K329" s="95">
        <f t="shared" si="84"/>
        <v>2.6221823766373915</v>
      </c>
      <c r="L329" s="96">
        <f t="shared" si="85"/>
        <v>-234.72780967756842</v>
      </c>
      <c r="M329" s="24">
        <f t="shared" si="82"/>
        <v>101.0264471372546</v>
      </c>
      <c r="N329" s="24"/>
      <c r="O329" s="24">
        <f t="shared" si="90"/>
        <v>-78</v>
      </c>
      <c r="P329" s="88">
        <f t="shared" si="91"/>
        <v>14.190000000000069</v>
      </c>
      <c r="Q329" s="175">
        <f t="shared" si="92"/>
        <v>0.011788155712153357</v>
      </c>
    </row>
    <row r="330" spans="3:17" ht="12.75">
      <c r="C330" s="37"/>
      <c r="D330" s="59">
        <f t="shared" si="86"/>
        <v>14.24000000000007</v>
      </c>
      <c r="E330" s="37"/>
      <c r="G330" s="42">
        <f t="shared" si="87"/>
        <v>-89.98307482172582</v>
      </c>
      <c r="H330" s="43">
        <f t="shared" si="89"/>
        <v>0.1</v>
      </c>
      <c r="I330" s="36">
        <f t="shared" si="88"/>
        <v>28.063470811200045</v>
      </c>
      <c r="J330" s="65">
        <f t="shared" si="83"/>
        <v>0.9799020235134519</v>
      </c>
      <c r="K330" s="95">
        <f t="shared" si="84"/>
        <v>2.6225968742178423</v>
      </c>
      <c r="L330" s="96">
        <f t="shared" si="85"/>
        <v>-236.13098315690712</v>
      </c>
      <c r="M330" s="24">
        <f t="shared" si="82"/>
        <v>101.02849492032016</v>
      </c>
      <c r="N330" s="24"/>
      <c r="O330" s="24">
        <f t="shared" si="90"/>
        <v>-79</v>
      </c>
      <c r="P330" s="88">
        <f t="shared" si="91"/>
        <v>14.24000000000007</v>
      </c>
      <c r="Q330" s="175">
        <f t="shared" si="92"/>
        <v>0.011376572586456584</v>
      </c>
    </row>
    <row r="331" spans="3:17" ht="12.75">
      <c r="C331" s="37"/>
      <c r="D331" s="59">
        <f t="shared" si="86"/>
        <v>14.29000000000007</v>
      </c>
      <c r="E331" s="37"/>
      <c r="G331" s="42">
        <f t="shared" si="87"/>
        <v>-89.98337064400235</v>
      </c>
      <c r="H331" s="43">
        <f t="shared" si="89"/>
        <v>0.1</v>
      </c>
      <c r="I331" s="36">
        <f t="shared" si="88"/>
        <v>28.064019778784065</v>
      </c>
      <c r="J331" s="65">
        <f t="shared" si="83"/>
        <v>0.9799403608746062</v>
      </c>
      <c r="K331" s="95">
        <f t="shared" si="84"/>
        <v>2.623004135078102</v>
      </c>
      <c r="L331" s="96">
        <f t="shared" si="85"/>
        <v>-237.53418408674526</v>
      </c>
      <c r="M331" s="24">
        <f t="shared" si="82"/>
        <v>101.03047120362264</v>
      </c>
      <c r="N331" s="24"/>
      <c r="O331" s="24">
        <f t="shared" si="90"/>
        <v>-79</v>
      </c>
      <c r="P331" s="88">
        <f t="shared" si="91"/>
        <v>14.29000000000007</v>
      </c>
      <c r="Q331" s="175">
        <f t="shared" si="92"/>
        <v>0.010979351680404491</v>
      </c>
    </row>
    <row r="332" spans="3:17" ht="12.75">
      <c r="C332" s="37"/>
      <c r="D332" s="59">
        <f t="shared" si="86"/>
        <v>14.340000000000071</v>
      </c>
      <c r="E332" s="37"/>
      <c r="G332" s="42">
        <f t="shared" si="87"/>
        <v>-89.98366129014165</v>
      </c>
      <c r="H332" s="43">
        <f t="shared" si="89"/>
        <v>0.1</v>
      </c>
      <c r="I332" s="36">
        <f t="shared" si="88"/>
        <v>28.06454957840336</v>
      </c>
      <c r="J332" s="65">
        <f t="shared" si="83"/>
        <v>0.979977360344728</v>
      </c>
      <c r="K332" s="95">
        <f t="shared" si="84"/>
        <v>2.623404285429968</v>
      </c>
      <c r="L332" s="96">
        <f t="shared" si="85"/>
        <v>-238.93741150861115</v>
      </c>
      <c r="M332" s="24">
        <f t="shared" si="82"/>
        <v>101.0323784822521</v>
      </c>
      <c r="N332" s="24"/>
      <c r="O332" s="24">
        <f t="shared" si="90"/>
        <v>-80</v>
      </c>
      <c r="P332" s="88">
        <f t="shared" si="91"/>
        <v>14.340000000000071</v>
      </c>
      <c r="Q332" s="175">
        <f t="shared" si="92"/>
        <v>0.010595992385873236</v>
      </c>
    </row>
    <row r="333" spans="3:17" ht="12.75">
      <c r="C333" s="37"/>
      <c r="D333" s="59">
        <f t="shared" si="86"/>
        <v>14.390000000000072</v>
      </c>
      <c r="E333" s="37"/>
      <c r="G333" s="42">
        <f t="shared" si="87"/>
        <v>-89.98394685100749</v>
      </c>
      <c r="H333" s="43">
        <f t="shared" si="89"/>
        <v>0.1</v>
      </c>
      <c r="I333" s="36">
        <f t="shared" si="88"/>
        <v>28.065060878978624</v>
      </c>
      <c r="J333" s="65">
        <f t="shared" si="83"/>
        <v>0.9800130685645275</v>
      </c>
      <c r="K333" s="95">
        <f t="shared" si="84"/>
        <v>2.623797449290996</v>
      </c>
      <c r="L333" s="96">
        <f t="shared" si="85"/>
        <v>-240.34066449748173</v>
      </c>
      <c r="M333" s="24">
        <f t="shared" si="82"/>
        <v>101.03421916432305</v>
      </c>
      <c r="N333" s="24"/>
      <c r="O333" s="24">
        <f t="shared" si="90"/>
        <v>-80</v>
      </c>
      <c r="P333" s="88">
        <f t="shared" si="91"/>
        <v>14.390000000000072</v>
      </c>
      <c r="Q333" s="175">
        <f t="shared" si="92"/>
        <v>0.010226011505309739</v>
      </c>
    </row>
    <row r="334" spans="3:17" ht="12.75">
      <c r="C334" s="37"/>
      <c r="D334" s="59">
        <f t="shared" si="86"/>
        <v>14.440000000000072</v>
      </c>
      <c r="E334" s="37"/>
      <c r="G334" s="42">
        <f t="shared" si="87"/>
        <v>-89.98422741585328</v>
      </c>
      <c r="H334" s="43">
        <f t="shared" si="89"/>
        <v>0.1</v>
      </c>
      <c r="I334" s="36">
        <f t="shared" si="88"/>
        <v>28.065554326111066</v>
      </c>
      <c r="J334" s="65">
        <f t="shared" si="83"/>
        <v>0.9800475305521054</v>
      </c>
      <c r="K334" s="95">
        <f t="shared" si="84"/>
        <v>2.6241837485222868</v>
      </c>
      <c r="L334" s="96">
        <f t="shared" si="85"/>
        <v>-241.7439421606164</v>
      </c>
      <c r="M334" s="24">
        <f t="shared" si="82"/>
        <v>101.03599557399984</v>
      </c>
      <c r="N334" s="24"/>
      <c r="O334" s="24">
        <f t="shared" si="90"/>
        <v>-81</v>
      </c>
      <c r="P334" s="88">
        <f t="shared" si="91"/>
        <v>14.440000000000072</v>
      </c>
      <c r="Q334" s="175">
        <f t="shared" si="92"/>
        <v>0.00986894264883617</v>
      </c>
    </row>
    <row r="335" spans="3:17" ht="12.75">
      <c r="C335" s="37"/>
      <c r="D335" s="59">
        <f t="shared" si="86"/>
        <v>14.490000000000073</v>
      </c>
      <c r="E335" s="37"/>
      <c r="G335" s="42">
        <f t="shared" si="87"/>
        <v>-89.9845030723515</v>
      </c>
      <c r="H335" s="43">
        <f t="shared" si="89"/>
        <v>0.1</v>
      </c>
      <c r="I335" s="36">
        <f t="shared" si="88"/>
        <v>28.06603054289367</v>
      </c>
      <c r="J335" s="65">
        <f t="shared" si="83"/>
        <v>0.9800807897591741</v>
      </c>
      <c r="K335" s="95">
        <f t="shared" si="84"/>
        <v>2.6245633028656408</v>
      </c>
      <c r="L335" s="96">
        <f t="shared" si="85"/>
        <v>-243.14724363643163</v>
      </c>
      <c r="M335" s="24">
        <f t="shared" si="82"/>
        <v>101.03770995441722</v>
      </c>
      <c r="N335" s="24"/>
      <c r="O335" s="24">
        <f t="shared" si="90"/>
        <v>-81</v>
      </c>
      <c r="P335" s="88">
        <f t="shared" si="91"/>
        <v>14.490000000000073</v>
      </c>
      <c r="Q335" s="175">
        <f t="shared" si="92"/>
        <v>0.009524335652102287</v>
      </c>
    </row>
    <row r="336" spans="3:17" ht="12.75">
      <c r="C336" s="37"/>
      <c r="D336" s="59">
        <f t="shared" si="86"/>
        <v>14.540000000000074</v>
      </c>
      <c r="E336" s="37"/>
      <c r="G336" s="42">
        <f t="shared" si="87"/>
        <v>-89.9847739066224</v>
      </c>
      <c r="H336" s="43">
        <f t="shared" si="89"/>
        <v>0.1</v>
      </c>
      <c r="I336" s="36">
        <f t="shared" si="88"/>
        <v>28.06649013069437</v>
      </c>
      <c r="J336" s="65">
        <f t="shared" si="83"/>
        <v>0.9801128881253436</v>
      </c>
      <c r="K336" s="95">
        <f t="shared" si="84"/>
        <v>2.6249362299800927</v>
      </c>
      <c r="L336" s="96">
        <f t="shared" si="85"/>
        <v>-244.5505680934145</v>
      </c>
      <c r="M336" s="24">
        <f t="shared" si="82"/>
        <v>101.03936447049973</v>
      </c>
      <c r="N336" s="24"/>
      <c r="O336" s="24">
        <f t="shared" si="90"/>
        <v>-82</v>
      </c>
      <c r="P336" s="88">
        <f t="shared" si="91"/>
        <v>14.540000000000074</v>
      </c>
      <c r="Q336" s="175">
        <f t="shared" si="92"/>
        <v>0.009191756013961919</v>
      </c>
    </row>
    <row r="337" spans="3:17" ht="12.75">
      <c r="C337" s="37"/>
      <c r="D337" s="59">
        <f t="shared" si="86"/>
        <v>14.590000000000074</v>
      </c>
      <c r="E337" s="37"/>
      <c r="G337" s="42">
        <f t="shared" si="87"/>
        <v>-89.98504000326216</v>
      </c>
      <c r="H337" s="43">
        <f t="shared" si="89"/>
        <v>0.1</v>
      </c>
      <c r="I337" s="36">
        <f t="shared" si="88"/>
        <v>28.066933669912064</v>
      </c>
      <c r="J337" s="65">
        <f t="shared" si="83"/>
        <v>0.9801438661305443</v>
      </c>
      <c r="K337" s="95">
        <f t="shared" si="84"/>
        <v>2.625302645477831</v>
      </c>
      <c r="L337" s="96">
        <f t="shared" si="85"/>
        <v>-245.95391472907437</v>
      </c>
      <c r="M337" s="24">
        <f t="shared" si="82"/>
        <v>101.04096121168344</v>
      </c>
      <c r="N337" s="24"/>
      <c r="O337" s="24">
        <f t="shared" si="90"/>
        <v>-82</v>
      </c>
      <c r="P337" s="88">
        <f t="shared" si="91"/>
        <v>14.590000000000074</v>
      </c>
      <c r="Q337" s="175">
        <f t="shared" si="92"/>
        <v>0.008870784353902523</v>
      </c>
    </row>
    <row r="338" spans="3:17" ht="12.75">
      <c r="C338" s="37"/>
      <c r="D338" s="59">
        <f t="shared" si="86"/>
        <v>14.640000000000075</v>
      </c>
      <c r="E338" s="37"/>
      <c r="G338" s="42">
        <f t="shared" si="87"/>
        <v>-89.98530144537061</v>
      </c>
      <c r="H338" s="43">
        <f t="shared" si="89"/>
        <v>0.1</v>
      </c>
      <c r="I338" s="36">
        <f t="shared" si="88"/>
        <v>28.06736172070644</v>
      </c>
      <c r="J338" s="65">
        <f t="shared" si="83"/>
        <v>0.9801737628456424</v>
      </c>
      <c r="K338" s="95">
        <f t="shared" si="84"/>
        <v>2.6256626629595163</v>
      </c>
      <c r="L338" s="96">
        <f t="shared" si="85"/>
        <v>-247.3572827689306</v>
      </c>
      <c r="M338" s="24">
        <f t="shared" si="82"/>
        <v>101.04250219454319</v>
      </c>
      <c r="N338" s="24"/>
      <c r="O338" s="24">
        <f t="shared" si="90"/>
        <v>-82</v>
      </c>
      <c r="P338" s="88">
        <f t="shared" si="91"/>
        <v>14.640000000000075</v>
      </c>
      <c r="Q338" s="175">
        <f t="shared" si="92"/>
        <v>0.00856101588752255</v>
      </c>
    </row>
    <row r="339" spans="3:17" ht="12.75">
      <c r="C339" s="37"/>
      <c r="D339" s="59">
        <f t="shared" si="86"/>
        <v>14.690000000000076</v>
      </c>
      <c r="E339" s="37"/>
      <c r="G339" s="42">
        <f t="shared" si="87"/>
        <v>-89.98555831457828</v>
      </c>
      <c r="H339" s="43">
        <f t="shared" si="89"/>
        <v>0.1</v>
      </c>
      <c r="I339" s="36">
        <f t="shared" si="88"/>
        <v>28.067774823702468</v>
      </c>
      <c r="J339" s="65">
        <f t="shared" si="83"/>
        <v>0.9802026159813161</v>
      </c>
      <c r="K339" s="95">
        <f t="shared" si="84"/>
        <v>2.626016394049</v>
      </c>
      <c r="L339" s="96">
        <f t="shared" si="85"/>
        <v>-248.7606714655359</v>
      </c>
      <c r="M339" s="24">
        <f aca="true" t="shared" si="93" ref="M339:M402">I339*3.6</f>
        <v>101.04398936532888</v>
      </c>
      <c r="N339" s="24"/>
      <c r="O339" s="24">
        <f t="shared" si="90"/>
        <v>-83</v>
      </c>
      <c r="P339" s="88">
        <f t="shared" si="91"/>
        <v>14.690000000000076</v>
      </c>
      <c r="Q339" s="175">
        <f t="shared" si="92"/>
        <v>0.008262059920553948</v>
      </c>
    </row>
    <row r="340" spans="3:17" ht="12.75">
      <c r="C340" s="37"/>
      <c r="D340" s="59">
        <f t="shared" si="86"/>
        <v>14.740000000000077</v>
      </c>
      <c r="E340" s="37"/>
      <c r="G340" s="42">
        <f t="shared" si="87"/>
        <v>-89.985810691073</v>
      </c>
      <c r="H340" s="43">
        <f t="shared" si="89"/>
        <v>0.1</v>
      </c>
      <c r="I340" s="36">
        <f t="shared" si="88"/>
        <v>28.06817350067048</v>
      </c>
      <c r="J340" s="65">
        <f t="shared" si="83"/>
        <v>0.980230461935247</v>
      </c>
      <c r="K340" s="95">
        <f t="shared" si="84"/>
        <v>2.626363948427465</v>
      </c>
      <c r="L340" s="96">
        <f t="shared" si="85"/>
        <v>-250.16408009753349</v>
      </c>
      <c r="M340" s="24">
        <f t="shared" si="93"/>
        <v>101.04542460241373</v>
      </c>
      <c r="N340" s="24"/>
      <c r="O340" s="24">
        <f t="shared" si="90"/>
        <v>-83</v>
      </c>
      <c r="P340" s="88">
        <f t="shared" si="91"/>
        <v>14.740000000000077</v>
      </c>
      <c r="Q340" s="175">
        <f t="shared" si="92"/>
        <v>0.007973539360221936</v>
      </c>
    </row>
    <row r="341" spans="3:17" ht="12.75">
      <c r="C341" s="37"/>
      <c r="D341" s="59">
        <f t="shared" si="86"/>
        <v>14.790000000000077</v>
      </c>
      <c r="E341" s="37"/>
      <c r="G341" s="42">
        <f t="shared" si="87"/>
        <v>-89.98605865362593</v>
      </c>
      <c r="H341" s="43">
        <f t="shared" si="89"/>
        <v>0.1</v>
      </c>
      <c r="I341" s="36">
        <f t="shared" si="88"/>
        <v>28.068558255182637</v>
      </c>
      <c r="J341" s="65">
        <f t="shared" si="83"/>
        <v>0.9802573358376846</v>
      </c>
      <c r="K341" s="95">
        <f t="shared" si="84"/>
        <v>2.6267054338669866</v>
      </c>
      <c r="L341" s="96">
        <f t="shared" si="85"/>
        <v>-251.56750796874712</v>
      </c>
      <c r="M341" s="24">
        <f t="shared" si="93"/>
        <v>101.0468097186575</v>
      </c>
      <c r="N341" s="24"/>
      <c r="O341" s="24">
        <f t="shared" si="90"/>
        <v>-84</v>
      </c>
      <c r="P341" s="88">
        <f t="shared" si="91"/>
        <v>14.790000000000077</v>
      </c>
      <c r="Q341" s="175">
        <f t="shared" si="92"/>
        <v>0.007695090243160398</v>
      </c>
    </row>
    <row r="342" spans="3:17" ht="12.75">
      <c r="C342" s="37"/>
      <c r="D342" s="59">
        <f t="shared" si="86"/>
        <v>14.840000000000078</v>
      </c>
      <c r="E342" s="37"/>
      <c r="G342" s="42">
        <f t="shared" si="87"/>
        <v>-89.98630227961722</v>
      </c>
      <c r="H342" s="43">
        <f t="shared" si="89"/>
        <v>0.1</v>
      </c>
      <c r="I342" s="36">
        <f t="shared" si="88"/>
        <v>28.068929573246624</v>
      </c>
      <c r="J342" s="65">
        <f t="shared" si="83"/>
        <v>0.9802832715954413</v>
      </c>
      <c r="K342" s="95">
        <f t="shared" si="84"/>
        <v>2.6270409562635253</v>
      </c>
      <c r="L342" s="96">
        <f t="shared" si="85"/>
        <v>-252.97095440730274</v>
      </c>
      <c r="M342" s="24">
        <f t="shared" si="93"/>
        <v>101.04814646368784</v>
      </c>
      <c r="N342" s="24"/>
      <c r="O342" s="24">
        <f t="shared" si="90"/>
        <v>-84</v>
      </c>
      <c r="P342" s="88">
        <f t="shared" si="91"/>
        <v>14.840000000000078</v>
      </c>
      <c r="Q342" s="175">
        <f t="shared" si="92"/>
        <v>0.007426361279740839</v>
      </c>
    </row>
    <row r="343" spans="3:17" ht="12.75">
      <c r="C343" s="37"/>
      <c r="D343" s="59">
        <f t="shared" si="86"/>
        <v>14.890000000000079</v>
      </c>
      <c r="E343" s="37"/>
      <c r="G343" s="42">
        <f t="shared" si="87"/>
        <v>-89.986541645061</v>
      </c>
      <c r="H343" s="43">
        <f t="shared" si="89"/>
        <v>0.1</v>
      </c>
      <c r="I343" s="36">
        <f t="shared" si="88"/>
        <v>28.069287923917347</v>
      </c>
      <c r="J343" s="65">
        <f t="shared" si="83"/>
        <v>0.9803083019343684</v>
      </c>
      <c r="K343" s="95">
        <f t="shared" si="84"/>
        <v>2.6273706196693656</v>
      </c>
      <c r="L343" s="96">
        <f t="shared" si="85"/>
        <v>-254.37441876478087</v>
      </c>
      <c r="M343" s="24">
        <f t="shared" si="93"/>
        <v>101.04943652610245</v>
      </c>
      <c r="N343" s="24"/>
      <c r="O343" s="24">
        <f t="shared" si="90"/>
        <v>-85</v>
      </c>
      <c r="P343" s="88">
        <f t="shared" si="91"/>
        <v>14.890000000000079</v>
      </c>
      <c r="Q343" s="175">
        <f t="shared" si="92"/>
        <v>0.007167013414459587</v>
      </c>
    </row>
    <row r="344" spans="3:17" ht="12.75">
      <c r="C344" s="37"/>
      <c r="D344" s="59">
        <f t="shared" si="86"/>
        <v>14.94000000000008</v>
      </c>
      <c r="E344" s="37"/>
      <c r="G344" s="42">
        <f t="shared" si="87"/>
        <v>-89.98677682463003</v>
      </c>
      <c r="H344" s="43">
        <f t="shared" si="89"/>
        <v>0.1</v>
      </c>
      <c r="I344" s="36">
        <f t="shared" si="88"/>
        <v>28.069633759887395</v>
      </c>
      <c r="J344" s="65">
        <f t="shared" si="83"/>
        <v>0.9803324584403686</v>
      </c>
      <c r="K344" s="95">
        <f t="shared" si="84"/>
        <v>2.627694526325002</v>
      </c>
      <c r="L344" s="96">
        <f t="shared" si="85"/>
        <v>-255.7779004153984</v>
      </c>
      <c r="M344" s="24">
        <f t="shared" si="93"/>
        <v>101.05068153559462</v>
      </c>
      <c r="N344" s="24"/>
      <c r="O344" s="24">
        <f t="shared" si="90"/>
        <v>-85</v>
      </c>
      <c r="P344" s="88">
        <f t="shared" si="91"/>
        <v>14.94000000000008</v>
      </c>
      <c r="Q344" s="175">
        <f t="shared" si="92"/>
        <v>0.006916719400962181</v>
      </c>
    </row>
    <row r="345" spans="3:17" ht="12.75">
      <c r="C345" s="37"/>
      <c r="D345" s="59">
        <f t="shared" si="86"/>
        <v>14.99000000000008</v>
      </c>
      <c r="E345" s="37"/>
      <c r="G345" s="42">
        <f t="shared" si="87"/>
        <v>-89.98700789167981</v>
      </c>
      <c r="H345" s="43">
        <f t="shared" si="89"/>
        <v>0.1</v>
      </c>
      <c r="I345" s="36">
        <f t="shared" si="88"/>
        <v>28.06996751805698</v>
      </c>
      <c r="J345" s="65">
        <f t="shared" si="83"/>
        <v>0.9803557715989899</v>
      </c>
      <c r="K345" s="95">
        <f t="shared" si="84"/>
        <v>2.628012776690485</v>
      </c>
      <c r="L345" s="96">
        <f t="shared" si="85"/>
        <v>-257.1813987552188</v>
      </c>
      <c r="M345" s="24">
        <f t="shared" si="93"/>
        <v>101.05188306500513</v>
      </c>
      <c r="N345" s="24"/>
      <c r="O345" s="24">
        <f t="shared" si="90"/>
        <v>-86</v>
      </c>
      <c r="P345" s="88">
        <f t="shared" si="91"/>
        <v>14.99000000000008</v>
      </c>
      <c r="Q345" s="175">
        <f t="shared" si="92"/>
        <v>0.006675163391704947</v>
      </c>
    </row>
    <row r="346" spans="3:17" ht="12.75">
      <c r="C346" s="37"/>
      <c r="D346" s="59">
        <f t="shared" si="86"/>
        <v>15.04000000000008</v>
      </c>
      <c r="E346" s="37"/>
      <c r="G346" s="42">
        <f t="shared" si="87"/>
        <v>-89.98723491827228</v>
      </c>
      <c r="H346" s="43">
        <f t="shared" si="89"/>
        <v>0.1</v>
      </c>
      <c r="I346" s="36">
        <f t="shared" si="88"/>
        <v>28.07028962008411</v>
      </c>
      <c r="J346" s="65">
        <f t="shared" si="83"/>
        <v>0.9803782708336535</v>
      </c>
      <c r="K346" s="95">
        <f t="shared" si="84"/>
        <v>2.628325469476238</v>
      </c>
      <c r="L346" s="96">
        <f t="shared" si="85"/>
        <v>-258.58491320139024</v>
      </c>
      <c r="M346" s="24">
        <f t="shared" si="93"/>
        <v>101.0530426323028</v>
      </c>
      <c r="N346" s="24"/>
      <c r="O346" s="24">
        <f t="shared" si="90"/>
        <v>-86</v>
      </c>
      <c r="P346" s="88">
        <f t="shared" si="91"/>
        <v>15.04000000000008</v>
      </c>
      <c r="Q346" s="175">
        <f t="shared" si="92"/>
        <v>0.006442040542609015</v>
      </c>
    </row>
    <row r="347" spans="3:17" ht="12.75">
      <c r="C347" s="37"/>
      <c r="D347" s="59">
        <f t="shared" si="86"/>
        <v>15.090000000000082</v>
      </c>
      <c r="E347" s="37"/>
      <c r="G347" s="42">
        <f t="shared" si="87"/>
        <v>-89.98745797519902</v>
      </c>
      <c r="H347" s="43">
        <f t="shared" si="89"/>
        <v>0.1</v>
      </c>
      <c r="I347" s="36">
        <f t="shared" si="88"/>
        <v>28.07060047291563</v>
      </c>
      <c r="J347" s="65">
        <f t="shared" si="83"/>
        <v>0.9803999845425609</v>
      </c>
      <c r="K347" s="95">
        <f t="shared" si="84"/>
        <v>2.628632701673348</v>
      </c>
      <c r="L347" s="96">
        <f t="shared" si="85"/>
        <v>-259.98844319140954</v>
      </c>
      <c r="M347" s="24">
        <f t="shared" si="93"/>
        <v>101.05416170249627</v>
      </c>
      <c r="N347" s="24"/>
      <c r="O347" s="24">
        <f t="shared" si="90"/>
        <v>-87</v>
      </c>
      <c r="P347" s="88">
        <f t="shared" si="91"/>
        <v>15.090000000000082</v>
      </c>
      <c r="Q347" s="175">
        <f t="shared" si="92"/>
        <v>0.006217056630362006</v>
      </c>
    </row>
    <row r="348" spans="3:17" ht="12.75">
      <c r="C348" s="37"/>
      <c r="D348" s="59">
        <f t="shared" si="86"/>
        <v>15.140000000000082</v>
      </c>
      <c r="E348" s="37"/>
      <c r="G348" s="42">
        <f t="shared" si="87"/>
        <v>-89.98767713200408</v>
      </c>
      <c r="H348" s="43">
        <f t="shared" si="89"/>
        <v>0.1</v>
      </c>
      <c r="I348" s="36">
        <f t="shared" si="88"/>
        <v>28.070900469299797</v>
      </c>
      <c r="J348" s="65">
        <f t="shared" si="83"/>
        <v>0.980420940134325</v>
      </c>
      <c r="K348" s="95">
        <f t="shared" si="84"/>
        <v>2.628934568583339</v>
      </c>
      <c r="L348" s="96">
        <f t="shared" si="85"/>
        <v>-261.3919881824126</v>
      </c>
      <c r="M348" s="24">
        <f t="shared" si="93"/>
        <v>101.05524168947927</v>
      </c>
      <c r="N348" s="24"/>
      <c r="O348" s="24">
        <f t="shared" si="90"/>
        <v>-87</v>
      </c>
      <c r="P348" s="88">
        <f t="shared" si="91"/>
        <v>15.140000000000082</v>
      </c>
      <c r="Q348" s="175">
        <f t="shared" si="92"/>
        <v>0.005999927683362131</v>
      </c>
    </row>
    <row r="349" spans="3:17" ht="12.75">
      <c r="C349" s="37"/>
      <c r="D349" s="59">
        <f t="shared" si="86"/>
        <v>15.190000000000083</v>
      </c>
      <c r="E349" s="37"/>
      <c r="G349" s="42">
        <f t="shared" si="87"/>
        <v>-89.98789245700628</v>
      </c>
      <c r="H349" s="43">
        <f t="shared" si="89"/>
        <v>0.1</v>
      </c>
      <c r="I349" s="36">
        <f t="shared" si="88"/>
        <v>28.07118998828108</v>
      </c>
      <c r="J349" s="65">
        <f t="shared" si="83"/>
        <v>0.9804411640623691</v>
      </c>
      <c r="K349" s="95">
        <f t="shared" si="84"/>
        <v>2.6292311638474466</v>
      </c>
      <c r="L349" s="96">
        <f t="shared" si="85"/>
        <v>-262.79554765048897</v>
      </c>
      <c r="M349" s="24">
        <f t="shared" si="93"/>
        <v>101.05628395781189</v>
      </c>
      <c r="N349" s="24"/>
      <c r="O349" s="24">
        <f t="shared" si="90"/>
        <v>-88</v>
      </c>
      <c r="P349" s="88">
        <f t="shared" si="91"/>
        <v>15.190000000000083</v>
      </c>
      <c r="Q349" s="175">
        <f t="shared" si="92"/>
        <v>0.005790379625665227</v>
      </c>
    </row>
    <row r="350" spans="3:17" ht="12.75">
      <c r="C350" s="37"/>
      <c r="D350" s="59">
        <f t="shared" si="86"/>
        <v>15.240000000000084</v>
      </c>
      <c r="E350" s="37"/>
      <c r="G350" s="42">
        <f t="shared" si="87"/>
        <v>-89.9881040173212</v>
      </c>
      <c r="H350" s="43">
        <f t="shared" si="89"/>
        <v>0.1</v>
      </c>
      <c r="I350" s="36">
        <f t="shared" si="88"/>
        <v>28.07146939567772</v>
      </c>
      <c r="J350" s="65">
        <f t="shared" si="83"/>
        <v>0.9804606818581356</v>
      </c>
      <c r="K350" s="95">
        <f t="shared" si="84"/>
        <v>2.6295225794753847</v>
      </c>
      <c r="L350" s="96">
        <f t="shared" si="85"/>
        <v>-264.1991210900204</v>
      </c>
      <c r="M350" s="24">
        <f t="shared" si="93"/>
        <v>101.05728982443979</v>
      </c>
      <c r="N350" s="24"/>
      <c r="O350" s="24">
        <f t="shared" si="90"/>
        <v>-88</v>
      </c>
      <c r="P350" s="88">
        <f t="shared" si="91"/>
        <v>15.240000000000084</v>
      </c>
      <c r="Q350" s="175">
        <f t="shared" si="92"/>
        <v>0.005588147932797858</v>
      </c>
    </row>
    <row r="351" spans="3:17" ht="12.75">
      <c r="C351" s="37"/>
      <c r="D351" s="59">
        <f t="shared" si="86"/>
        <v>15.290000000000084</v>
      </c>
      <c r="E351" s="37"/>
      <c r="G351" s="42">
        <f t="shared" si="87"/>
        <v>-89.9883118788827</v>
      </c>
      <c r="H351" s="43">
        <f t="shared" si="89"/>
        <v>0.1</v>
      </c>
      <c r="I351" s="36">
        <f t="shared" si="88"/>
        <v>28.07173904454271</v>
      </c>
      <c r="J351" s="65">
        <f t="shared" si="83"/>
        <v>0.9804795181631465</v>
      </c>
      <c r="K351" s="95">
        <f t="shared" si="84"/>
        <v>2.6298089058736283</v>
      </c>
      <c r="L351" s="96">
        <f t="shared" si="85"/>
        <v>-265.60270801304284</v>
      </c>
      <c r="M351" s="24">
        <f t="shared" si="93"/>
        <v>101.05826056035376</v>
      </c>
      <c r="N351" s="24"/>
      <c r="O351" s="24">
        <f t="shared" si="90"/>
        <v>-89</v>
      </c>
      <c r="P351" s="88">
        <f t="shared" si="91"/>
        <v>15.290000000000084</v>
      </c>
      <c r="Q351" s="175">
        <f t="shared" si="92"/>
        <v>0.005392977299791747</v>
      </c>
    </row>
    <row r="352" spans="3:17" ht="12.75">
      <c r="C352" s="37"/>
      <c r="D352" s="59">
        <f t="shared" si="86"/>
        <v>15.340000000000085</v>
      </c>
      <c r="E352" s="37"/>
      <c r="G352" s="42">
        <f t="shared" si="87"/>
        <v>-89.988516106464</v>
      </c>
      <c r="H352" s="43">
        <f t="shared" si="89"/>
        <v>0.1</v>
      </c>
      <c r="I352" s="36">
        <f t="shared" si="88"/>
        <v>28.071999275608736</v>
      </c>
      <c r="J352" s="65">
        <f t="shared" si="83"/>
        <v>0.9804976967599536</v>
      </c>
      <c r="K352" s="95">
        <f t="shared" si="84"/>
        <v>2.6300902318732087</v>
      </c>
      <c r="L352" s="96">
        <f t="shared" si="85"/>
        <v>-267.00630794862997</v>
      </c>
      <c r="M352" s="24">
        <f t="shared" si="93"/>
        <v>101.05919739219145</v>
      </c>
      <c r="N352" s="24"/>
      <c r="O352" s="24">
        <f t="shared" si="90"/>
        <v>-89</v>
      </c>
      <c r="P352" s="88">
        <f t="shared" si="91"/>
        <v>15.340000000000085</v>
      </c>
      <c r="Q352" s="175">
        <f t="shared" si="92"/>
        <v>0.005204621320515838</v>
      </c>
    </row>
    <row r="353" spans="3:17" ht="12.75">
      <c r="C353" s="37"/>
      <c r="D353" s="59">
        <f t="shared" si="86"/>
        <v>15.390000000000086</v>
      </c>
      <c r="E353" s="37"/>
      <c r="G353" s="42">
        <f t="shared" si="87"/>
        <v>-89.9887167636985</v>
      </c>
      <c r="H353" s="43">
        <f t="shared" si="89"/>
        <v>0.1</v>
      </c>
      <c r="I353" s="36">
        <f t="shared" si="88"/>
        <v>28.07225041771765</v>
      </c>
      <c r="J353" s="65">
        <f t="shared" si="83"/>
        <v>0.9805152406020169</v>
      </c>
      <c r="K353" s="95">
        <f t="shared" si="84"/>
        <v>2.6303666447570397</v>
      </c>
      <c r="L353" s="96">
        <f t="shared" si="85"/>
        <v>-268.4099204422989</v>
      </c>
      <c r="M353" s="24">
        <f t="shared" si="93"/>
        <v>101.06010150378354</v>
      </c>
      <c r="N353" s="24"/>
      <c r="O353" s="24">
        <f t="shared" si="90"/>
        <v>-89</v>
      </c>
      <c r="P353" s="88">
        <f t="shared" si="91"/>
        <v>15.390000000000086</v>
      </c>
      <c r="Q353" s="175">
        <f t="shared" si="92"/>
        <v>0.005022842178305993</v>
      </c>
    </row>
    <row r="354" spans="3:17" ht="12.75">
      <c r="C354" s="37"/>
      <c r="D354" s="59">
        <f t="shared" si="86"/>
        <v>15.440000000000087</v>
      </c>
      <c r="E354" s="37"/>
      <c r="G354" s="42">
        <f t="shared" si="87"/>
        <v>-89.98891391310006</v>
      </c>
      <c r="H354" s="43">
        <f t="shared" si="89"/>
        <v>0.1</v>
      </c>
      <c r="I354" s="36">
        <f t="shared" si="88"/>
        <v>28.072492788235003</v>
      </c>
      <c r="J354" s="65">
        <f t="shared" si="83"/>
        <v>0.9805321718425482</v>
      </c>
      <c r="K354" s="95">
        <f t="shared" si="84"/>
        <v>2.630638230286769</v>
      </c>
      <c r="L354" s="96">
        <f t="shared" si="85"/>
        <v>-269.81354505543635</v>
      </c>
      <c r="M354" s="24">
        <f t="shared" si="93"/>
        <v>101.06097403764602</v>
      </c>
      <c r="N354" s="24"/>
      <c r="O354" s="24">
        <f t="shared" si="90"/>
        <v>-90</v>
      </c>
      <c r="P354" s="88">
        <f t="shared" si="91"/>
        <v>15.440000000000087</v>
      </c>
      <c r="Q354" s="175">
        <f t="shared" si="92"/>
        <v>0.004847410347039658</v>
      </c>
    </row>
    <row r="355" spans="3:17" ht="12.75">
      <c r="C355" s="37"/>
      <c r="D355" s="59">
        <f t="shared" si="86"/>
        <v>15.490000000000087</v>
      </c>
      <c r="E355" s="37"/>
      <c r="G355" s="42">
        <f t="shared" si="87"/>
        <v>-89.98910761608296</v>
      </c>
      <c r="H355" s="43">
        <f t="shared" si="89"/>
        <v>0.1</v>
      </c>
      <c r="I355" s="36">
        <f t="shared" si="88"/>
        <v>28.07272669345014</v>
      </c>
      <c r="J355" s="65">
        <f t="shared" si="83"/>
        <v>0.9805485118623557</v>
      </c>
      <c r="K355" s="95">
        <f t="shared" si="84"/>
        <v>2.6309050727291794</v>
      </c>
      <c r="L355" s="96">
        <f t="shared" si="85"/>
        <v>-271.2171813647444</v>
      </c>
      <c r="M355" s="24">
        <f t="shared" si="93"/>
        <v>101.0618160964205</v>
      </c>
      <c r="N355" s="24"/>
      <c r="O355" s="24">
        <f t="shared" si="90"/>
        <v>-90</v>
      </c>
      <c r="P355" s="88">
        <f t="shared" si="91"/>
        <v>15.490000000000087</v>
      </c>
      <c r="Q355" s="175">
        <f t="shared" si="92"/>
        <v>0.004678104302726571</v>
      </c>
    </row>
    <row r="356" spans="3:17" ht="12.75">
      <c r="C356" s="37"/>
      <c r="D356" s="59">
        <f t="shared" si="86"/>
        <v>15.540000000000088</v>
      </c>
      <c r="E356" s="37"/>
      <c r="G356" s="42">
        <f t="shared" si="87"/>
        <v>-89.98929793298154</v>
      </c>
      <c r="H356" s="43">
        <f t="shared" si="89"/>
        <v>0.1</v>
      </c>
      <c r="I356" s="36">
        <f t="shared" si="88"/>
        <v>28.072952428962402</v>
      </c>
      <c r="J356" s="65">
        <f t="shared" si="83"/>
        <v>0.980564281296723</v>
      </c>
      <c r="K356" s="95">
        <f t="shared" si="84"/>
        <v>2.6311672548821297</v>
      </c>
      <c r="L356" s="96">
        <f t="shared" si="85"/>
        <v>-272.62082896170654</v>
      </c>
      <c r="M356" s="24">
        <f t="shared" si="93"/>
        <v>101.06262874426466</v>
      </c>
      <c r="N356" s="24"/>
      <c r="O356" s="24">
        <f t="shared" si="90"/>
        <v>-91</v>
      </c>
      <c r="P356" s="88">
        <f t="shared" si="91"/>
        <v>15.540000000000088</v>
      </c>
      <c r="Q356" s="175">
        <f t="shared" si="92"/>
        <v>0.004514710245260225</v>
      </c>
    </row>
    <row r="357" spans="3:17" ht="12.75">
      <c r="C357" s="37"/>
      <c r="D357" s="59">
        <f t="shared" si="86"/>
        <v>15.590000000000089</v>
      </c>
      <c r="E357" s="37"/>
      <c r="G357" s="42">
        <f t="shared" si="87"/>
        <v>-89.98948492306943</v>
      </c>
      <c r="H357" s="43">
        <f t="shared" si="89"/>
        <v>0.1</v>
      </c>
      <c r="I357" s="36">
        <f t="shared" si="88"/>
        <v>28.073170280053876</v>
      </c>
      <c r="J357" s="65">
        <f t="shared" si="83"/>
        <v>0.9805795000613565</v>
      </c>
      <c r="K357" s="95">
        <f t="shared" si="84"/>
        <v>2.6314248581000554</v>
      </c>
      <c r="L357" s="96">
        <f t="shared" si="85"/>
        <v>-274.02448745207124</v>
      </c>
      <c r="M357" s="24">
        <f t="shared" si="93"/>
        <v>101.06341300819396</v>
      </c>
      <c r="N357" s="24"/>
      <c r="O357" s="24">
        <f t="shared" si="90"/>
        <v>-91</v>
      </c>
      <c r="P357" s="88">
        <f t="shared" si="91"/>
        <v>15.590000000000089</v>
      </c>
      <c r="Q357" s="175">
        <f t="shared" si="92"/>
        <v>0.004357021829477442</v>
      </c>
    </row>
    <row r="358" spans="3:17" ht="12.75">
      <c r="C358" s="37"/>
      <c r="D358" s="59">
        <f t="shared" si="86"/>
        <v>15.64000000000009</v>
      </c>
      <c r="E358" s="37"/>
      <c r="G358" s="42">
        <f t="shared" si="87"/>
        <v>-89.9896686445784</v>
      </c>
      <c r="H358" s="43">
        <f t="shared" si="89"/>
        <v>0.1</v>
      </c>
      <c r="I358" s="36">
        <f t="shared" si="88"/>
        <v>28.07338052204916</v>
      </c>
      <c r="J358" s="65">
        <f t="shared" si="83"/>
        <v>0.980594187377434</v>
      </c>
      <c r="K358" s="95">
        <f t="shared" si="84"/>
        <v>2.6316779623190327</v>
      </c>
      <c r="L358" s="96">
        <f t="shared" si="85"/>
        <v>-275.4281564553543</v>
      </c>
      <c r="M358" s="24">
        <f t="shared" si="93"/>
        <v>101.06416987937698</v>
      </c>
      <c r="N358" s="24"/>
      <c r="O358" s="24">
        <f t="shared" si="90"/>
        <v>-92</v>
      </c>
      <c r="P358" s="88">
        <f t="shared" si="91"/>
        <v>15.64000000000009</v>
      </c>
      <c r="Q358" s="175">
        <f t="shared" si="92"/>
        <v>0.004204839905668163</v>
      </c>
    </row>
    <row r="359" spans="3:17" ht="12.75">
      <c r="C359" s="37"/>
      <c r="D359" s="59">
        <f t="shared" si="86"/>
        <v>15.69000000000009</v>
      </c>
      <c r="E359" s="37"/>
      <c r="G359" s="42">
        <f t="shared" si="87"/>
        <v>-89.98984915471692</v>
      </c>
      <c r="H359" s="43">
        <f t="shared" si="89"/>
        <v>0.1</v>
      </c>
      <c r="I359" s="36">
        <f t="shared" si="88"/>
        <v>28.073583420662615</v>
      </c>
      <c r="J359" s="65">
        <f aca="true" t="shared" si="94" ref="J359:J422">0.5*roa*sb*cx*I359*I359</f>
        <v>0.9806083617957811</v>
      </c>
      <c r="K359" s="95">
        <f t="shared" si="84"/>
        <v>2.631926646081411</v>
      </c>
      <c r="L359" s="96">
        <f t="shared" si="85"/>
        <v>-276.8318356043584</v>
      </c>
      <c r="M359" s="24">
        <f t="shared" si="93"/>
        <v>101.06490031438541</v>
      </c>
      <c r="N359" s="24"/>
      <c r="O359" s="24">
        <f t="shared" si="90"/>
        <v>-92</v>
      </c>
      <c r="P359" s="88">
        <f t="shared" si="91"/>
        <v>15.69000000000009</v>
      </c>
      <c r="Q359" s="175">
        <f t="shared" si="92"/>
        <v>0.004057972269109143</v>
      </c>
    </row>
    <row r="360" spans="3:17" ht="12.75">
      <c r="C360" s="37"/>
      <c r="D360" s="59">
        <f t="shared" si="86"/>
        <v>15.74000000000009</v>
      </c>
      <c r="E360" s="37"/>
      <c r="G360" s="42">
        <f t="shared" si="87"/>
        <v>-89.99002650968835</v>
      </c>
      <c r="H360" s="43">
        <f t="shared" si="89"/>
        <v>0.1</v>
      </c>
      <c r="I360" s="36">
        <f t="shared" si="88"/>
        <v>28.07377923233354</v>
      </c>
      <c r="J360" s="65">
        <f t="shared" si="94"/>
        <v>0.9806220412202147</v>
      </c>
      <c r="K360" s="95">
        <f t="shared" si="84"/>
        <v>2.6321709865600207</v>
      </c>
      <c r="L360" s="96">
        <f t="shared" si="85"/>
        <v>-278.2355245447089</v>
      </c>
      <c r="M360" s="24">
        <f t="shared" si="93"/>
        <v>101.06560523640074</v>
      </c>
      <c r="N360" s="24"/>
      <c r="O360" s="24">
        <f t="shared" si="90"/>
        <v>-93</v>
      </c>
      <c r="P360" s="88">
        <f t="shared" si="91"/>
        <v>15.74000000000009</v>
      </c>
      <c r="Q360" s="175">
        <f t="shared" si="92"/>
        <v>0.003916233418479409</v>
      </c>
    </row>
    <row r="361" spans="3:17" ht="12.75">
      <c r="C361" s="37"/>
      <c r="D361" s="59">
        <f t="shared" si="86"/>
        <v>15.790000000000092</v>
      </c>
      <c r="E361" s="37"/>
      <c r="G361" s="42">
        <f t="shared" si="87"/>
        <v>-89.99020076470876</v>
      </c>
      <c r="H361" s="43">
        <f t="shared" si="89"/>
        <v>0.1</v>
      </c>
      <c r="I361" s="36">
        <f t="shared" si="88"/>
        <v>28.07396820454965</v>
      </c>
      <c r="J361" s="65">
        <f t="shared" si="94"/>
        <v>0.9806352429300701</v>
      </c>
      <c r="K361" s="95">
        <f t="shared" si="84"/>
        <v>2.632411059581971</v>
      </c>
      <c r="L361" s="96">
        <f t="shared" si="85"/>
        <v>-279.6392229344067</v>
      </c>
      <c r="M361" s="24">
        <f t="shared" si="93"/>
        <v>101.06628553637874</v>
      </c>
      <c r="N361" s="24"/>
      <c r="O361" s="24">
        <f t="shared" si="90"/>
        <v>-93</v>
      </c>
      <c r="P361" s="88">
        <f t="shared" si="91"/>
        <v>15.790000000000092</v>
      </c>
      <c r="Q361" s="175">
        <f t="shared" si="92"/>
        <v>0.0037794443222338176</v>
      </c>
    </row>
    <row r="362" spans="3:17" ht="12.75">
      <c r="C362" s="37"/>
      <c r="D362" s="59">
        <f t="shared" si="86"/>
        <v>15.840000000000092</v>
      </c>
      <c r="E362" s="37"/>
      <c r="G362" s="42">
        <f t="shared" si="87"/>
        <v>-89.99037197402451</v>
      </c>
      <c r="H362" s="43">
        <f t="shared" si="89"/>
        <v>0.1</v>
      </c>
      <c r="I362" s="36">
        <f t="shared" si="88"/>
        <v>28.074150576159322</v>
      </c>
      <c r="J362" s="65">
        <f t="shared" si="94"/>
        <v>0.9806479836019504</v>
      </c>
      <c r="K362" s="95">
        <f aca="true" t="shared" si="95" ref="K362:K425">K361+I362*(D362-D361)*COS(G362*PI()/180)</f>
        <v>2.632646939652032</v>
      </c>
      <c r="L362" s="96">
        <f aca="true" t="shared" si="96" ref="L362:L425">L361+I362*(D362-D361)*SIN(G362*PI()/180)</f>
        <v>-281.04293044339596</v>
      </c>
      <c r="M362" s="24">
        <f t="shared" si="93"/>
        <v>101.06694207417357</v>
      </c>
      <c r="N362" s="24"/>
      <c r="O362" s="24">
        <f t="shared" si="90"/>
        <v>-94</v>
      </c>
      <c r="P362" s="88">
        <f t="shared" si="91"/>
        <v>15.840000000000092</v>
      </c>
      <c r="Q362" s="175">
        <f t="shared" si="92"/>
        <v>0.0036474321934320576</v>
      </c>
    </row>
    <row r="363" spans="3:17" ht="12.75">
      <c r="C363" s="37"/>
      <c r="D363" s="59">
        <f t="shared" si="86"/>
        <v>15.890000000000093</v>
      </c>
      <c r="E363" s="37"/>
      <c r="G363" s="42">
        <f t="shared" si="87"/>
        <v>-89.99054019092945</v>
      </c>
      <c r="H363" s="43">
        <f t="shared" si="89"/>
        <v>0.1</v>
      </c>
      <c r="I363" s="36">
        <f t="shared" si="88"/>
        <v>28.07432657767293</v>
      </c>
      <c r="J363" s="65">
        <f t="shared" si="94"/>
        <v>0.9806602793307189</v>
      </c>
      <c r="K363" s="95">
        <f t="shared" si="95"/>
        <v>2.632878699975619</v>
      </c>
      <c r="L363" s="96">
        <f t="shared" si="96"/>
        <v>-282.44664675314726</v>
      </c>
      <c r="M363" s="24">
        <f t="shared" si="93"/>
        <v>101.06757567962255</v>
      </c>
      <c r="N363" s="24"/>
      <c r="O363" s="24">
        <f t="shared" si="90"/>
        <v>-94</v>
      </c>
      <c r="P363" s="88">
        <f t="shared" si="91"/>
        <v>15.890000000000093</v>
      </c>
      <c r="Q363" s="175">
        <f t="shared" si="92"/>
        <v>0.003520030272170466</v>
      </c>
    </row>
    <row r="364" spans="3:17" ht="12.75">
      <c r="C364" s="37"/>
      <c r="D364" s="59">
        <f t="shared" si="86"/>
        <v>15.940000000000094</v>
      </c>
      <c r="E364" s="37"/>
      <c r="G364" s="42">
        <f t="shared" si="87"/>
        <v>-89.99070546778178</v>
      </c>
      <c r="H364" s="43">
        <f t="shared" si="89"/>
        <v>0.1</v>
      </c>
      <c r="I364" s="36">
        <f t="shared" si="88"/>
        <v>28.074496431553722</v>
      </c>
      <c r="J364" s="65">
        <f t="shared" si="94"/>
        <v>0.9806721456497636</v>
      </c>
      <c r="K364" s="95">
        <f t="shared" si="95"/>
        <v>2.63310641248138</v>
      </c>
      <c r="L364" s="96">
        <f t="shared" si="96"/>
        <v>-283.8503715562552</v>
      </c>
      <c r="M364" s="24">
        <f t="shared" si="93"/>
        <v>101.0681871535934</v>
      </c>
      <c r="N364" s="24"/>
      <c r="O364" s="24">
        <f t="shared" si="90"/>
        <v>-95</v>
      </c>
      <c r="P364" s="88">
        <f t="shared" si="91"/>
        <v>15.940000000000094</v>
      </c>
      <c r="Q364" s="175">
        <f t="shared" si="92"/>
        <v>0.0033970776158298095</v>
      </c>
    </row>
    <row r="365" spans="3:17" ht="12.75">
      <c r="C365" s="37"/>
      <c r="D365" s="59">
        <f aca="true" t="shared" si="97" ref="D365:D428">D364+0.05</f>
        <v>15.990000000000094</v>
      </c>
      <c r="E365" s="37"/>
      <c r="G365" s="42">
        <f t="shared" si="87"/>
        <v>-89.99086785602066</v>
      </c>
      <c r="H365" s="43">
        <f t="shared" si="89"/>
        <v>0.1</v>
      </c>
      <c r="I365" s="36">
        <f t="shared" si="88"/>
        <v>28.074660352498537</v>
      </c>
      <c r="J365" s="65">
        <f t="shared" si="94"/>
        <v>0.9806835975505561</v>
      </c>
      <c r="K365" s="95">
        <f t="shared" si="95"/>
        <v>2.633330147843394</v>
      </c>
      <c r="L365" s="96">
        <f t="shared" si="96"/>
        <v>-285.25410455605</v>
      </c>
      <c r="M365" s="24">
        <f t="shared" si="93"/>
        <v>101.06877726899474</v>
      </c>
      <c r="N365" s="24"/>
      <c r="O365" s="24">
        <f t="shared" si="90"/>
        <v>-95</v>
      </c>
      <c r="P365" s="88">
        <f t="shared" si="91"/>
        <v>15.990000000000094</v>
      </c>
      <c r="Q365" s="175">
        <f t="shared" si="92"/>
        <v>0.0032784188962863927</v>
      </c>
    </row>
    <row r="366" spans="3:17" ht="12.75">
      <c r="C366" s="37"/>
      <c r="D366" s="59">
        <f t="shared" si="97"/>
        <v>16.040000000000095</v>
      </c>
      <c r="E366" s="37"/>
      <c r="G366" s="42">
        <f t="shared" si="87"/>
        <v>-89.9910274061825</v>
      </c>
      <c r="H366" s="43">
        <f t="shared" si="89"/>
        <v>0.1</v>
      </c>
      <c r="I366" s="36">
        <f t="shared" si="88"/>
        <v>28.074818547708755</v>
      </c>
      <c r="J366" s="65">
        <f t="shared" si="94"/>
        <v>0.9806946495015336</v>
      </c>
      <c r="K366" s="95">
        <f t="shared" si="95"/>
        <v>2.6335499755029876</v>
      </c>
      <c r="L366" s="96">
        <f t="shared" si="96"/>
        <v>-286.6578454662228</v>
      </c>
      <c r="M366" s="24">
        <f t="shared" si="93"/>
        <v>101.06934677175153</v>
      </c>
      <c r="N366" s="24"/>
      <c r="O366" s="24">
        <f t="shared" si="90"/>
        <v>-96</v>
      </c>
      <c r="P366" s="88">
        <f t="shared" si="91"/>
        <v>16.040000000000095</v>
      </c>
      <c r="Q366" s="175">
        <f t="shared" si="92"/>
        <v>0.0031639042043706926</v>
      </c>
    </row>
    <row r="367" spans="3:17" ht="12.75">
      <c r="C367" s="37"/>
      <c r="D367" s="59">
        <f t="shared" si="97"/>
        <v>16.090000000000096</v>
      </c>
      <c r="E367" s="37"/>
      <c r="G367" s="42">
        <f t="shared" si="87"/>
        <v>-89.99118416791693</v>
      </c>
      <c r="H367" s="43">
        <f t="shared" si="89"/>
        <v>0.1</v>
      </c>
      <c r="I367" s="36">
        <f t="shared" si="88"/>
        <v>28.07497121715181</v>
      </c>
      <c r="J367" s="65">
        <f t="shared" si="94"/>
        <v>0.9807053154663219</v>
      </c>
      <c r="K367" s="95">
        <f t="shared" si="95"/>
        <v>2.6337659636901756</v>
      </c>
      <c r="L367" s="96">
        <f t="shared" si="96"/>
        <v>-288.06159401046386</v>
      </c>
      <c r="M367" s="24">
        <f t="shared" si="93"/>
        <v>101.06989638174652</v>
      </c>
      <c r="N367" s="24"/>
      <c r="O367" s="24">
        <f t="shared" si="90"/>
        <v>-96</v>
      </c>
      <c r="P367" s="88">
        <f t="shared" si="91"/>
        <v>16.090000000000096</v>
      </c>
      <c r="Q367" s="175">
        <f t="shared" si="92"/>
        <v>0.003053388861076157</v>
      </c>
    </row>
    <row r="368" spans="3:17" ht="12.75">
      <c r="C368" s="37"/>
      <c r="D368" s="59">
        <f t="shared" si="97"/>
        <v>16.140000000000096</v>
      </c>
      <c r="E368" s="37"/>
      <c r="G368" s="42">
        <f t="shared" si="87"/>
        <v>-89.99133819000251</v>
      </c>
      <c r="H368" s="43">
        <f t="shared" si="89"/>
        <v>0.1</v>
      </c>
      <c r="I368" s="36">
        <f t="shared" si="88"/>
        <v>28.075118553813578</v>
      </c>
      <c r="J368" s="65">
        <f t="shared" si="94"/>
        <v>0.980715608921328</v>
      </c>
      <c r="K368" s="95">
        <f t="shared" si="95"/>
        <v>2.6339781794447306</v>
      </c>
      <c r="L368" s="96">
        <f t="shared" si="96"/>
        <v>-289.4653499221135</v>
      </c>
      <c r="M368" s="24">
        <f t="shared" si="93"/>
        <v>101.07042679372888</v>
      </c>
      <c r="N368" s="24"/>
      <c r="O368" s="24">
        <f t="shared" si="90"/>
        <v>-96</v>
      </c>
      <c r="P368" s="88">
        <f t="shared" si="91"/>
        <v>16.140000000000096</v>
      </c>
      <c r="Q368" s="175">
        <f t="shared" si="92"/>
        <v>0.0029467332353760446</v>
      </c>
    </row>
    <row r="369" spans="3:17" ht="12.75">
      <c r="C369" s="37"/>
      <c r="D369" s="59">
        <f t="shared" si="97"/>
        <v>16.190000000000097</v>
      </c>
      <c r="E369" s="37"/>
      <c r="G369" s="42">
        <f t="shared" si="87"/>
        <v>-89.99148952036215</v>
      </c>
      <c r="H369" s="43">
        <f t="shared" si="89"/>
        <v>0.1</v>
      </c>
      <c r="I369" s="36">
        <f t="shared" si="88"/>
        <v>28.075260743941985</v>
      </c>
      <c r="J369" s="65">
        <f t="shared" si="94"/>
        <v>0.9807255428727181</v>
      </c>
      <c r="K369" s="95">
        <f t="shared" si="95"/>
        <v>2.6341866886368916</v>
      </c>
      <c r="L369" s="96">
        <f t="shared" si="96"/>
        <v>-290.8691129438251</v>
      </c>
      <c r="M369" s="24">
        <f t="shared" si="93"/>
        <v>101.07093867819115</v>
      </c>
      <c r="N369" s="24"/>
      <c r="O369" s="24">
        <f t="shared" si="90"/>
        <v>-97</v>
      </c>
      <c r="P369" s="88">
        <f t="shared" si="91"/>
        <v>16.190000000000097</v>
      </c>
      <c r="Q369" s="175">
        <f t="shared" si="92"/>
        <v>0.0028438025681509368</v>
      </c>
    </row>
    <row r="370" spans="3:17" ht="12.75">
      <c r="C370" s="37"/>
      <c r="D370" s="59">
        <f t="shared" si="97"/>
        <v>16.240000000000098</v>
      </c>
      <c r="E370" s="37"/>
      <c r="G370" s="42">
        <f t="shared" si="87"/>
        <v>-89.9916382060782</v>
      </c>
      <c r="H370" s="43">
        <f t="shared" si="89"/>
        <v>0.1</v>
      </c>
      <c r="I370" s="36">
        <f t="shared" si="88"/>
        <v>28.075397967282115</v>
      </c>
      <c r="J370" s="65">
        <f t="shared" si="94"/>
        <v>0.9807351298728075</v>
      </c>
      <c r="K370" s="95">
        <f t="shared" si="95"/>
        <v>2.6343915559877127</v>
      </c>
      <c r="L370" s="96">
        <f t="shared" si="96"/>
        <v>-292.27288282724</v>
      </c>
      <c r="M370" s="24">
        <f t="shared" si="93"/>
        <v>101.07143268221562</v>
      </c>
      <c r="N370" s="24"/>
      <c r="O370" s="24">
        <f t="shared" si="90"/>
        <v>-97</v>
      </c>
      <c r="P370" s="88">
        <f t="shared" si="91"/>
        <v>16.240000000000098</v>
      </c>
      <c r="Q370" s="175">
        <f t="shared" si="92"/>
        <v>0.002744466802582185</v>
      </c>
    </row>
    <row r="371" spans="3:17" ht="12.75">
      <c r="C371" s="37"/>
      <c r="D371" s="59">
        <f t="shared" si="97"/>
        <v>16.2900000000001</v>
      </c>
      <c r="E371" s="37"/>
      <c r="G371" s="42">
        <f t="shared" si="87"/>
        <v>-89.99178429340736</v>
      </c>
      <c r="H371" s="43">
        <f t="shared" si="89"/>
        <v>0.1</v>
      </c>
      <c r="I371" s="36">
        <f t="shared" si="88"/>
        <v>28.075530397303122</v>
      </c>
      <c r="J371" s="65">
        <f t="shared" si="94"/>
        <v>0.9807443820358804</v>
      </c>
      <c r="K371" s="95">
        <f t="shared" si="95"/>
        <v>2.6345928450890623</v>
      </c>
      <c r="L371" s="96">
        <f t="shared" si="96"/>
        <v>-293.67665933267364</v>
      </c>
      <c r="M371" s="24">
        <f t="shared" si="93"/>
        <v>101.07190943029124</v>
      </c>
      <c r="N371" s="24"/>
      <c r="O371" s="24">
        <f t="shared" si="90"/>
        <v>-98</v>
      </c>
      <c r="P371" s="88">
        <f t="shared" si="91"/>
        <v>16.2900000000001</v>
      </c>
      <c r="Q371" s="175">
        <f t="shared" si="92"/>
        <v>0.002648600420158649</v>
      </c>
    </row>
    <row r="372" spans="3:17" ht="12.75">
      <c r="C372" s="37"/>
      <c r="D372" s="59">
        <f t="shared" si="97"/>
        <v>16.3400000000001</v>
      </c>
      <c r="E372" s="37"/>
      <c r="G372" s="42">
        <f t="shared" si="87"/>
        <v>-89.99192782779524</v>
      </c>
      <c r="H372" s="43">
        <f t="shared" si="89"/>
        <v>0.1</v>
      </c>
      <c r="I372" s="36">
        <f t="shared" si="88"/>
        <v>28.075658201417248</v>
      </c>
      <c r="J372" s="65">
        <f t="shared" si="94"/>
        <v>0.980753311053459</v>
      </c>
      <c r="K372" s="95">
        <f t="shared" si="95"/>
        <v>2.6347906184232763</v>
      </c>
      <c r="L372" s="96">
        <f t="shared" si="96"/>
        <v>-295.0804422288128</v>
      </c>
      <c r="M372" s="24">
        <f t="shared" si="93"/>
        <v>101.07236952510209</v>
      </c>
      <c r="N372" s="24"/>
      <c r="O372" s="24">
        <f t="shared" si="90"/>
        <v>-98</v>
      </c>
      <c r="P372" s="88">
        <f t="shared" si="91"/>
        <v>16.3400000000001</v>
      </c>
      <c r="Q372" s="175">
        <f t="shared" si="92"/>
        <v>0.002556082282509883</v>
      </c>
    </row>
    <row r="373" spans="3:17" ht="12.75">
      <c r="C373" s="37"/>
      <c r="D373" s="59">
        <f t="shared" si="97"/>
        <v>16.3900000000001</v>
      </c>
      <c r="E373" s="37"/>
      <c r="G373" s="42">
        <f t="shared" si="87"/>
        <v>-89.99206885389069</v>
      </c>
      <c r="H373" s="43">
        <f t="shared" si="89"/>
        <v>0.1</v>
      </c>
      <c r="I373" s="36">
        <f t="shared" si="88"/>
        <v>28.07578154119119</v>
      </c>
      <c r="J373" s="65">
        <f t="shared" si="94"/>
        <v>0.9807619282090405</v>
      </c>
      <c r="K373" s="95">
        <f t="shared" si="95"/>
        <v>2.634984937382472</v>
      </c>
      <c r="L373" s="96">
        <f t="shared" si="96"/>
        <v>-296.4842312924231</v>
      </c>
      <c r="M373" s="24">
        <f t="shared" si="93"/>
        <v>101.0728135482883</v>
      </c>
      <c r="N373" s="24"/>
      <c r="O373" s="24">
        <f t="shared" si="90"/>
        <v>-99</v>
      </c>
      <c r="P373" s="88">
        <f t="shared" si="91"/>
        <v>16.3900000000001</v>
      </c>
      <c r="Q373" s="175">
        <f t="shared" si="92"/>
        <v>0.0024667954788526107</v>
      </c>
    </row>
    <row r="374" spans="3:17" ht="12.75">
      <c r="C374" s="37"/>
      <c r="D374" s="59">
        <f t="shared" si="97"/>
        <v>16.4400000000001</v>
      </c>
      <c r="E374" s="37"/>
      <c r="G374" s="42">
        <f t="shared" si="87"/>
        <v>-89.99220741555988</v>
      </c>
      <c r="H374" s="43">
        <f t="shared" si="89"/>
        <v>0.1</v>
      </c>
      <c r="I374" s="36">
        <f t="shared" si="88"/>
        <v>28.075900572550108</v>
      </c>
      <c r="J374" s="65">
        <f t="shared" si="94"/>
        <v>0.9807702443923239</v>
      </c>
      <c r="K374" s="95">
        <f t="shared" si="95"/>
        <v>2.635175862287525</v>
      </c>
      <c r="L374" s="96">
        <f t="shared" si="96"/>
        <v>-297.88802630806714</v>
      </c>
      <c r="M374" s="24">
        <f t="shared" si="93"/>
        <v>101.0732420611804</v>
      </c>
      <c r="N374" s="24"/>
      <c r="O374" s="24">
        <f t="shared" si="90"/>
        <v>-99</v>
      </c>
      <c r="P374" s="88">
        <f t="shared" si="91"/>
        <v>16.4400000000001</v>
      </c>
      <c r="Q374" s="175">
        <f t="shared" si="92"/>
        <v>0.002380627178339944</v>
      </c>
    </row>
    <row r="375" spans="3:17" ht="12.75">
      <c r="C375" s="37"/>
      <c r="D375" s="59">
        <f t="shared" si="97"/>
        <v>16.4900000000001</v>
      </c>
      <c r="E375" s="37"/>
      <c r="G375" s="42">
        <f t="shared" si="87"/>
        <v>-89.9923435559001</v>
      </c>
      <c r="H375" s="43">
        <f t="shared" si="89"/>
        <v>0.1</v>
      </c>
      <c r="I375" s="36">
        <f t="shared" si="88"/>
        <v>28.076015445974512</v>
      </c>
      <c r="J375" s="65">
        <f t="shared" si="94"/>
        <v>0.9807782701129394</v>
      </c>
      <c r="K375" s="95">
        <f t="shared" si="95"/>
        <v>2.635363452406725</v>
      </c>
      <c r="L375" s="96">
        <f t="shared" si="96"/>
        <v>-299.29182706783206</v>
      </c>
      <c r="M375" s="24">
        <f t="shared" si="93"/>
        <v>101.07365560550825</v>
      </c>
      <c r="N375" s="24"/>
      <c r="O375" s="24">
        <f t="shared" si="90"/>
        <v>-100</v>
      </c>
      <c r="P375" s="88">
        <f t="shared" si="91"/>
        <v>16.4900000000001</v>
      </c>
      <c r="Q375" s="175">
        <f t="shared" si="92"/>
        <v>0.0022974684880949455</v>
      </c>
    </row>
    <row r="376" spans="3:17" ht="12.75">
      <c r="C376" s="37"/>
      <c r="D376" s="59">
        <f t="shared" si="97"/>
        <v>16.540000000000102</v>
      </c>
      <c r="E376" s="37"/>
      <c r="G376" s="42">
        <f aca="true" t="shared" si="98" ref="G376:G439">IF((I374-I375)&lt;0,-ABS(G375-ATAN((g*COS(G375*PI()/180)*(D376-D375))/I375)*180/PI()),G375-ATAN((g*COS(G375*PI()/180)*(D376-D375))/I375)*180/PI())</f>
        <v>-89.99247731725335</v>
      </c>
      <c r="H376" s="43">
        <f t="shared" si="89"/>
        <v>0.1</v>
      </c>
      <c r="I376" s="36">
        <f aca="true" t="shared" si="99" ref="I376:I439">ABS(I375+(((F376-J375)/Mo-g*SIN(G376*PI()/180)))*(D376-D375))</f>
        <v>28.076126306690295</v>
      </c>
      <c r="J376" s="65">
        <f t="shared" si="94"/>
        <v>0.9807860155137014</v>
      </c>
      <c r="K376" s="95">
        <f t="shared" si="95"/>
        <v>2.6355477659741013</v>
      </c>
      <c r="L376" s="96">
        <f t="shared" si="96"/>
        <v>-300.69563337106683</v>
      </c>
      <c r="M376" s="24">
        <f t="shared" si="93"/>
        <v>101.07405470408506</v>
      </c>
      <c r="N376" s="24"/>
      <c r="O376" s="24">
        <f t="shared" si="90"/>
        <v>-100</v>
      </c>
      <c r="P376" s="88">
        <f t="shared" si="91"/>
        <v>16.540000000000102</v>
      </c>
      <c r="Q376" s="175">
        <f t="shared" si="92"/>
        <v>0.0022172143156495533</v>
      </c>
    </row>
    <row r="377" spans="3:17" ht="12.75">
      <c r="C377" s="37"/>
      <c r="D377" s="59">
        <f t="shared" si="97"/>
        <v>16.590000000000103</v>
      </c>
      <c r="E377" s="37"/>
      <c r="G377" s="42">
        <f t="shared" si="98"/>
        <v>-89.99260874121961</v>
      </c>
      <c r="H377" s="43">
        <f t="shared" si="89"/>
        <v>0.1</v>
      </c>
      <c r="I377" s="36">
        <f t="shared" si="99"/>
        <v>28.076233294852123</v>
      </c>
      <c r="J377" s="65">
        <f t="shared" si="94"/>
        <v>0.9807934903833989</v>
      </c>
      <c r="K377" s="95">
        <f t="shared" si="95"/>
        <v>2.6357288602074367</v>
      </c>
      <c r="L377" s="96">
        <f t="shared" si="96"/>
        <v>-302.0994450241287</v>
      </c>
      <c r="M377" s="24">
        <f t="shared" si="93"/>
        <v>101.07443986146765</v>
      </c>
      <c r="N377" s="24"/>
      <c r="O377" s="24">
        <f t="shared" si="90"/>
        <v>-101</v>
      </c>
      <c r="P377" s="88">
        <f t="shared" si="91"/>
        <v>16.590000000000103</v>
      </c>
      <c r="Q377" s="175">
        <f t="shared" si="92"/>
        <v>0.002139763236570472</v>
      </c>
    </row>
    <row r="378" spans="3:17" ht="12.75">
      <c r="C378" s="37"/>
      <c r="D378" s="59">
        <f t="shared" si="97"/>
        <v>16.640000000000104</v>
      </c>
      <c r="E378" s="37"/>
      <c r="G378" s="42">
        <f t="shared" si="98"/>
        <v>-89.99273786866999</v>
      </c>
      <c r="H378" s="43">
        <f t="shared" si="89"/>
        <v>0.1</v>
      </c>
      <c r="I378" s="36">
        <f t="shared" si="99"/>
        <v>28.076336545720462</v>
      </c>
      <c r="J378" s="65">
        <f t="shared" si="94"/>
        <v>0.9808007041691432</v>
      </c>
      <c r="K378" s="95">
        <f t="shared" si="95"/>
        <v>2.6359067913259655</v>
      </c>
      <c r="L378" s="96">
        <f t="shared" si="96"/>
        <v>-303.5032618401386</v>
      </c>
      <c r="M378" s="24">
        <f t="shared" si="93"/>
        <v>101.07481156459366</v>
      </c>
      <c r="N378" s="24"/>
      <c r="O378" s="24">
        <f t="shared" si="90"/>
        <v>-101</v>
      </c>
      <c r="P378" s="88">
        <f t="shared" si="91"/>
        <v>16.640000000000104</v>
      </c>
      <c r="Q378" s="175">
        <f t="shared" si="92"/>
        <v>0.002065017366774639</v>
      </c>
    </row>
    <row r="379" spans="3:17" ht="12.75">
      <c r="C379" s="37"/>
      <c r="D379" s="59">
        <f t="shared" si="97"/>
        <v>16.690000000000104</v>
      </c>
      <c r="E379" s="37"/>
      <c r="G379" s="42">
        <f t="shared" si="98"/>
        <v>-89.99286473975953</v>
      </c>
      <c r="H379" s="43">
        <f aca="true" t="shared" si="100" ref="H379:H442">Mo</f>
        <v>0.1</v>
      </c>
      <c r="I379" s="36">
        <f t="shared" si="99"/>
        <v>28.07643618983239</v>
      </c>
      <c r="J379" s="65">
        <f t="shared" si="94"/>
        <v>0.9808076659882831</v>
      </c>
      <c r="K379" s="95">
        <f t="shared" si="95"/>
        <v>2.636081614567768</v>
      </c>
      <c r="L379" s="96">
        <f t="shared" si="96"/>
        <v>-304.9070836387445</v>
      </c>
      <c r="M379" s="24">
        <f t="shared" si="93"/>
        <v>101.0751702833966</v>
      </c>
      <c r="N379" s="24"/>
      <c r="O379" s="24">
        <f t="shared" si="90"/>
        <v>-102</v>
      </c>
      <c r="P379" s="88">
        <f t="shared" si="91"/>
        <v>16.690000000000104</v>
      </c>
      <c r="Q379" s="175">
        <f t="shared" si="92"/>
        <v>0.0019928822385395224</v>
      </c>
    </row>
    <row r="380" spans="3:17" ht="12.75">
      <c r="C380" s="37"/>
      <c r="D380" s="59">
        <f t="shared" si="97"/>
        <v>16.740000000000105</v>
      </c>
      <c r="E380" s="37"/>
      <c r="G380" s="42">
        <f t="shared" si="98"/>
        <v>-89.99298939393982</v>
      </c>
      <c r="H380" s="43">
        <f t="shared" si="100"/>
        <v>0.1</v>
      </c>
      <c r="I380" s="36">
        <f t="shared" si="99"/>
        <v>28.07653235316648</v>
      </c>
      <c r="J380" s="65">
        <f t="shared" si="94"/>
        <v>0.980814384639906</v>
      </c>
      <c r="K380" s="95">
        <f t="shared" si="95"/>
        <v>2.6362533842068636</v>
      </c>
      <c r="L380" s="96">
        <f t="shared" si="96"/>
        <v>-306.31091024589415</v>
      </c>
      <c r="M380" s="24">
        <f t="shared" si="93"/>
        <v>101.07551647139934</v>
      </c>
      <c r="N380" s="24"/>
      <c r="O380" s="24">
        <f t="shared" si="90"/>
        <v>-102</v>
      </c>
      <c r="P380" s="88">
        <f t="shared" si="91"/>
        <v>16.740000000000105</v>
      </c>
      <c r="Q380" s="175">
        <f t="shared" si="92"/>
        <v>0.0019232666818424786</v>
      </c>
    </row>
    <row r="381" spans="3:17" ht="12.75">
      <c r="C381" s="37"/>
      <c r="D381" s="59">
        <f t="shared" si="97"/>
        <v>16.790000000000106</v>
      </c>
      <c r="E381" s="37"/>
      <c r="G381" s="42">
        <f t="shared" si="98"/>
        <v>-89.99311186997143</v>
      </c>
      <c r="H381" s="43">
        <f t="shared" si="100"/>
        <v>0.1</v>
      </c>
      <c r="I381" s="36">
        <f t="shared" si="99"/>
        <v>28.076625157301933</v>
      </c>
      <c r="J381" s="65">
        <f t="shared" si="94"/>
        <v>0.9808208686159395</v>
      </c>
      <c r="K381" s="95">
        <f t="shared" si="95"/>
        <v>2.6364221535700043</v>
      </c>
      <c r="L381" s="96">
        <f t="shared" si="96"/>
        <v>-307.7147414936145</v>
      </c>
      <c r="M381" s="24">
        <f t="shared" si="93"/>
        <v>101.07585056628696</v>
      </c>
      <c r="N381" s="24"/>
      <c r="O381" s="24">
        <f t="shared" si="90"/>
        <v>-103</v>
      </c>
      <c r="P381" s="88">
        <f t="shared" si="91"/>
        <v>16.790000000000106</v>
      </c>
      <c r="Q381" s="175">
        <f t="shared" si="92"/>
        <v>0.0018560827090396705</v>
      </c>
    </row>
    <row r="382" spans="3:17" ht="12.75">
      <c r="C382" s="37"/>
      <c r="D382" s="59">
        <f t="shared" si="97"/>
        <v>16.840000000000106</v>
      </c>
      <c r="E382" s="37"/>
      <c r="G382" s="42">
        <f t="shared" si="98"/>
        <v>-89.99323220593602</v>
      </c>
      <c r="H382" s="43">
        <f t="shared" si="100"/>
        <v>0.1</v>
      </c>
      <c r="I382" s="36">
        <f t="shared" si="99"/>
        <v>28.076714719572138</v>
      </c>
      <c r="J382" s="65">
        <f t="shared" si="94"/>
        <v>0.9808271261118652</v>
      </c>
      <c r="K382" s="95">
        <f t="shared" si="95"/>
        <v>2.6365879750531818</v>
      </c>
      <c r="L382" s="96">
        <f t="shared" si="96"/>
        <v>-309.1185772197997</v>
      </c>
      <c r="M382" s="24">
        <f t="shared" si="93"/>
        <v>101.0761729904597</v>
      </c>
      <c r="N382" s="24"/>
      <c r="O382" s="24">
        <f t="shared" si="90"/>
        <v>-103</v>
      </c>
      <c r="P382" s="88">
        <f t="shared" si="91"/>
        <v>16.840000000000106</v>
      </c>
      <c r="Q382" s="175">
        <f t="shared" si="92"/>
        <v>0.0017912454040924532</v>
      </c>
    </row>
    <row r="383" spans="3:17" ht="12.75">
      <c r="C383" s="37"/>
      <c r="D383" s="59">
        <f t="shared" si="97"/>
        <v>16.890000000000107</v>
      </c>
      <c r="E383" s="37"/>
      <c r="G383" s="42">
        <f t="shared" si="98"/>
        <v>-89.99335043924836</v>
      </c>
      <c r="H383" s="43">
        <f t="shared" si="100"/>
        <v>0.1</v>
      </c>
      <c r="I383" s="36">
        <f t="shared" si="99"/>
        <v>28.076801153212894</v>
      </c>
      <c r="J383" s="65">
        <f t="shared" si="94"/>
        <v>0.98083316503706</v>
      </c>
      <c r="K383" s="95">
        <f t="shared" si="95"/>
        <v>2.6367509001378457</v>
      </c>
      <c r="L383" s="96">
        <f t="shared" si="96"/>
        <v>-310.5224172680061</v>
      </c>
      <c r="M383" s="24">
        <f t="shared" si="93"/>
        <v>101.07648415156642</v>
      </c>
      <c r="N383" s="24"/>
      <c r="O383" s="24">
        <f t="shared" si="90"/>
        <v>-104</v>
      </c>
      <c r="P383" s="88">
        <f t="shared" si="91"/>
        <v>16.890000000000107</v>
      </c>
      <c r="Q383" s="175">
        <f t="shared" si="92"/>
        <v>0.0017286728151333119</v>
      </c>
    </row>
    <row r="384" spans="3:17" ht="12.75">
      <c r="C384" s="37"/>
      <c r="D384" s="59">
        <f t="shared" si="97"/>
        <v>16.940000000000108</v>
      </c>
      <c r="E384" s="37"/>
      <c r="G384" s="42">
        <f t="shared" si="98"/>
        <v>-89.993466606668</v>
      </c>
      <c r="H384" s="43">
        <f t="shared" si="100"/>
        <v>0.1</v>
      </c>
      <c r="I384" s="36">
        <f t="shared" si="99"/>
        <v>28.076884567505463</v>
      </c>
      <c r="J384" s="65">
        <f t="shared" si="94"/>
        <v>0.9808389930247768</v>
      </c>
      <c r="K384" s="95">
        <f t="shared" si="95"/>
        <v>2.6369109794068413</v>
      </c>
      <c r="L384" s="96">
        <f t="shared" si="96"/>
        <v>-311.9262614872545</v>
      </c>
      <c r="M384" s="24">
        <f t="shared" si="93"/>
        <v>101.07678444301966</v>
      </c>
      <c r="N384" s="24"/>
      <c r="O384" s="24">
        <f t="shared" si="90"/>
        <v>-104</v>
      </c>
      <c r="P384" s="88">
        <f t="shared" si="91"/>
        <v>16.940000000000108</v>
      </c>
      <c r="Q384" s="175">
        <f t="shared" si="92"/>
        <v>0.0016682858513661122</v>
      </c>
    </row>
    <row r="385" spans="3:17" ht="12.75">
      <c r="C385" s="37"/>
      <c r="D385" s="59">
        <f t="shared" si="97"/>
        <v>16.99000000000011</v>
      </c>
      <c r="E385" s="37"/>
      <c r="G385" s="42">
        <f t="shared" si="98"/>
        <v>-89.99358074431082</v>
      </c>
      <c r="H385" s="43">
        <f t="shared" si="100"/>
        <v>0.1</v>
      </c>
      <c r="I385" s="36">
        <f t="shared" si="99"/>
        <v>28.076965067914617</v>
      </c>
      <c r="J385" s="65">
        <f t="shared" si="94"/>
        <v>0.9808446174417775</v>
      </c>
      <c r="K385" s="95">
        <f t="shared" si="95"/>
        <v>2.63706826256007</v>
      </c>
      <c r="L385" s="96">
        <f t="shared" si="96"/>
        <v>-313.3301097318395</v>
      </c>
      <c r="M385" s="24">
        <f t="shared" si="93"/>
        <v>101.07707424449262</v>
      </c>
      <c r="N385" s="24"/>
      <c r="O385" s="24">
        <f t="shared" si="90"/>
        <v>-104</v>
      </c>
      <c r="P385" s="88">
        <f t="shared" si="91"/>
        <v>16.99000000000011</v>
      </c>
      <c r="Q385" s="175">
        <f t="shared" si="92"/>
        <v>0.0016100081830927363</v>
      </c>
    </row>
    <row r="386" spans="3:17" ht="12.75">
      <c r="C386" s="37"/>
      <c r="D386" s="59">
        <f t="shared" si="97"/>
        <v>17.04000000000011</v>
      </c>
      <c r="E386" s="37"/>
      <c r="G386" s="42">
        <f t="shared" si="98"/>
        <v>-89.9936928876604</v>
      </c>
      <c r="H386" s="43">
        <f t="shared" si="100"/>
        <v>0.1</v>
      </c>
      <c r="I386" s="36">
        <f t="shared" si="99"/>
        <v>28.077042756221893</v>
      </c>
      <c r="J386" s="65">
        <f t="shared" si="94"/>
        <v>0.9808500453976317</v>
      </c>
      <c r="K386" s="95">
        <f t="shared" si="95"/>
        <v>2.63722279842988</v>
      </c>
      <c r="L386" s="96">
        <f t="shared" si="96"/>
        <v>-314.73396186114496</v>
      </c>
      <c r="M386" s="24">
        <f t="shared" si="93"/>
        <v>101.07735392239881</v>
      </c>
      <c r="N386" s="24"/>
      <c r="O386" s="24">
        <f t="shared" si="90"/>
        <v>-105</v>
      </c>
      <c r="P386" s="88">
        <f t="shared" si="91"/>
        <v>17.04000000000011</v>
      </c>
      <c r="Q386" s="175">
        <f t="shared" si="92"/>
        <v>0.0015537661455055974</v>
      </c>
    </row>
    <row r="387" spans="3:17" ht="12.75">
      <c r="C387" s="37"/>
      <c r="D387" s="59">
        <f t="shared" si="97"/>
        <v>17.09000000000011</v>
      </c>
      <c r="E387" s="37"/>
      <c r="G387" s="42">
        <f t="shared" si="98"/>
        <v>-89.9938030715791</v>
      </c>
      <c r="H387" s="43">
        <f t="shared" si="100"/>
        <v>0.1</v>
      </c>
      <c r="I387" s="36">
        <f t="shared" si="99"/>
        <v>28.07711773065417</v>
      </c>
      <c r="J387" s="65">
        <f t="shared" si="94"/>
        <v>0.9808552837536882</v>
      </c>
      <c r="K387" s="95">
        <f t="shared" si="95"/>
        <v>2.637374634996187</v>
      </c>
      <c r="L387" s="96">
        <f t="shared" si="96"/>
        <v>-316.1378177394666</v>
      </c>
      <c r="M387" s="24">
        <f t="shared" si="93"/>
        <v>101.07762383035501</v>
      </c>
      <c r="N387" s="24"/>
      <c r="O387" s="24">
        <f t="shared" si="90"/>
        <v>-105</v>
      </c>
      <c r="P387" s="88">
        <f t="shared" si="91"/>
        <v>17.09000000000011</v>
      </c>
      <c r="Q387" s="175">
        <f t="shared" si="92"/>
        <v>0.001499488645535486</v>
      </c>
    </row>
    <row r="388" spans="3:17" ht="12.75">
      <c r="C388" s="37"/>
      <c r="D388" s="59">
        <f t="shared" si="97"/>
        <v>17.14000000000011</v>
      </c>
      <c r="E388" s="37"/>
      <c r="G388" s="42">
        <f t="shared" si="98"/>
        <v>-89.99391133031895</v>
      </c>
      <c r="H388" s="43">
        <f t="shared" si="100"/>
        <v>0.1</v>
      </c>
      <c r="I388" s="36">
        <f t="shared" si="99"/>
        <v>28.07719008600778</v>
      </c>
      <c r="J388" s="65">
        <f t="shared" si="94"/>
        <v>0.9808603391317383</v>
      </c>
      <c r="K388" s="95">
        <f t="shared" si="95"/>
        <v>2.6375238194013364</v>
      </c>
      <c r="L388" s="96">
        <f t="shared" si="96"/>
        <v>-317.54167723584027</v>
      </c>
      <c r="M388" s="24">
        <f t="shared" si="93"/>
        <v>101.077884309628</v>
      </c>
      <c r="N388" s="24"/>
      <c r="O388" s="24">
        <f t="shared" si="90"/>
        <v>-106</v>
      </c>
      <c r="P388" s="88">
        <f t="shared" si="91"/>
        <v>17.14000000000011</v>
      </c>
      <c r="Q388" s="175">
        <f t="shared" si="92"/>
        <v>0.0014471070721810769</v>
      </c>
    </row>
    <row r="389" spans="3:17" ht="12.75">
      <c r="C389" s="37"/>
      <c r="D389" s="59">
        <f t="shared" si="97"/>
        <v>17.19000000000011</v>
      </c>
      <c r="E389" s="37"/>
      <c r="G389" s="42">
        <f t="shared" si="98"/>
        <v>-89.99401769753247</v>
      </c>
      <c r="H389" s="43">
        <f t="shared" si="100"/>
        <v>0.1</v>
      </c>
      <c r="I389" s="36">
        <f t="shared" si="99"/>
        <v>28.077259913768284</v>
      </c>
      <c r="J389" s="65">
        <f t="shared" si="94"/>
        <v>0.9808652179223729</v>
      </c>
      <c r="K389" s="95">
        <f t="shared" si="95"/>
        <v>2.6376703979647016</v>
      </c>
      <c r="L389" s="96">
        <f t="shared" si="96"/>
        <v>-318.9455402238765</v>
      </c>
      <c r="M389" s="24">
        <f t="shared" si="93"/>
        <v>101.07813568956583</v>
      </c>
      <c r="N389" s="24"/>
      <c r="O389" s="24">
        <f t="shared" si="90"/>
        <v>-106</v>
      </c>
      <c r="P389" s="88">
        <f t="shared" si="91"/>
        <v>17.19000000000011</v>
      </c>
      <c r="Q389" s="175">
        <f t="shared" si="92"/>
        <v>0.0013965552101069334</v>
      </c>
    </row>
    <row r="390" spans="3:17" ht="12.75">
      <c r="C390" s="37"/>
      <c r="D390" s="59">
        <f t="shared" si="97"/>
        <v>17.240000000000112</v>
      </c>
      <c r="E390" s="37"/>
      <c r="G390" s="42">
        <f t="shared" si="98"/>
        <v>-89.99412220628311</v>
      </c>
      <c r="H390" s="43">
        <f t="shared" si="100"/>
        <v>0.1</v>
      </c>
      <c r="I390" s="36">
        <f t="shared" si="99"/>
        <v>28.07732730222607</v>
      </c>
      <c r="J390" s="65">
        <f t="shared" si="94"/>
        <v>0.9808699262930514</v>
      </c>
      <c r="K390" s="95">
        <f t="shared" si="95"/>
        <v>2.637814416197037</v>
      </c>
      <c r="L390" s="96">
        <f t="shared" si="96"/>
        <v>-320.34940658160065</v>
      </c>
      <c r="M390" s="24">
        <f t="shared" si="93"/>
        <v>101.07837828801385</v>
      </c>
      <c r="N390" s="24"/>
      <c r="O390" s="24">
        <f aca="true" t="shared" si="101" ref="O390:O453">ROUND(L390/3,0)</f>
        <v>-107</v>
      </c>
      <c r="P390" s="88">
        <f aca="true" t="shared" si="102" ref="P390:P453">D390</f>
        <v>17.240000000000112</v>
      </c>
      <c r="Q390" s="175">
        <f t="shared" si="92"/>
        <v>0.0013477691557284097</v>
      </c>
    </row>
    <row r="391" spans="3:17" ht="12.75">
      <c r="C391" s="37"/>
      <c r="D391" s="59">
        <f t="shared" si="97"/>
        <v>17.290000000000113</v>
      </c>
      <c r="E391" s="37"/>
      <c r="G391" s="42">
        <f t="shared" si="98"/>
        <v>-89.99422488905566</v>
      </c>
      <c r="H391" s="43">
        <f t="shared" si="100"/>
        <v>0.1</v>
      </c>
      <c r="I391" s="36">
        <f t="shared" si="99"/>
        <v>28.07739233658791</v>
      </c>
      <c r="J391" s="65">
        <f t="shared" si="94"/>
        <v>0.9808744701958875</v>
      </c>
      <c r="K391" s="95">
        <f t="shared" si="95"/>
        <v>2.6379559188145727</v>
      </c>
      <c r="L391" s="96">
        <f t="shared" si="96"/>
        <v>-321.7532761912987</v>
      </c>
      <c r="M391" s="24">
        <f t="shared" si="93"/>
        <v>101.07861241171648</v>
      </c>
      <c r="N391" s="24"/>
      <c r="O391" s="24">
        <f t="shared" si="101"/>
        <v>-107</v>
      </c>
      <c r="P391" s="88">
        <f t="shared" si="102"/>
        <v>17.290000000000113</v>
      </c>
      <c r="Q391" s="175">
        <f aca="true" t="shared" si="103" ref="Q391:Q454">(I391-I390)/(D391-D390)</f>
        <v>0.0013006872367782123</v>
      </c>
    </row>
    <row r="392" spans="3:17" ht="12.75">
      <c r="C392" s="37"/>
      <c r="D392" s="59">
        <f t="shared" si="97"/>
        <v>17.340000000000114</v>
      </c>
      <c r="E392" s="37"/>
      <c r="G392" s="42">
        <f t="shared" si="98"/>
        <v>-89.99432577776639</v>
      </c>
      <c r="H392" s="43">
        <f t="shared" si="100"/>
        <v>0.1</v>
      </c>
      <c r="I392" s="36">
        <f t="shared" si="99"/>
        <v>28.077455099084627</v>
      </c>
      <c r="J392" s="65">
        <f t="shared" si="94"/>
        <v>0.9808788553751652</v>
      </c>
      <c r="K392" s="95">
        <f t="shared" si="95"/>
        <v>2.6380949497528725</v>
      </c>
      <c r="L392" s="96">
        <f t="shared" si="96"/>
        <v>-323.1571489393686</v>
      </c>
      <c r="M392" s="24">
        <f t="shared" si="93"/>
        <v>101.07883835670467</v>
      </c>
      <c r="N392" s="24"/>
      <c r="O392" s="24">
        <f t="shared" si="101"/>
        <v>-108</v>
      </c>
      <c r="P392" s="88">
        <f t="shared" si="102"/>
        <v>17.340000000000114</v>
      </c>
      <c r="Q392" s="175">
        <f t="shared" si="103"/>
        <v>0.0012552499343598633</v>
      </c>
    </row>
    <row r="393" spans="3:17" ht="12.75">
      <c r="C393" s="37"/>
      <c r="D393" s="59">
        <f t="shared" si="97"/>
        <v>17.390000000000114</v>
      </c>
      <c r="E393" s="37"/>
      <c r="G393" s="42">
        <f t="shared" si="98"/>
        <v>-89.99442490377305</v>
      </c>
      <c r="H393" s="43">
        <f t="shared" si="100"/>
        <v>0.1</v>
      </c>
      <c r="I393" s="36">
        <f t="shared" si="99"/>
        <v>28.077515669075012</v>
      </c>
      <c r="J393" s="65">
        <f t="shared" si="94"/>
        <v>0.9808830873745904</v>
      </c>
      <c r="K393" s="95">
        <f t="shared" si="95"/>
        <v>2.6382315521804443</v>
      </c>
      <c r="L393" s="96">
        <f t="shared" si="96"/>
        <v>-324.5610247161764</v>
      </c>
      <c r="M393" s="24">
        <f t="shared" si="93"/>
        <v>101.07905640867004</v>
      </c>
      <c r="N393" s="24"/>
      <c r="O393" s="24">
        <f t="shared" si="101"/>
        <v>-108</v>
      </c>
      <c r="P393" s="88">
        <f t="shared" si="102"/>
        <v>17.390000000000114</v>
      </c>
      <c r="Q393" s="175">
        <f t="shared" si="103"/>
        <v>0.001211399807701224</v>
      </c>
    </row>
    <row r="394" spans="3:17" ht="12.75">
      <c r="C394" s="37"/>
      <c r="D394" s="59">
        <f t="shared" si="97"/>
        <v>17.440000000000115</v>
      </c>
      <c r="E394" s="37"/>
      <c r="G394" s="42">
        <f t="shared" si="98"/>
        <v>-89.99452229788467</v>
      </c>
      <c r="H394" s="43">
        <f t="shared" si="100"/>
        <v>0.1</v>
      </c>
      <c r="I394" s="36">
        <f t="shared" si="99"/>
        <v>28.077574123146103</v>
      </c>
      <c r="J394" s="65">
        <f t="shared" si="94"/>
        <v>0.9808871715442928</v>
      </c>
      <c r="K394" s="95">
        <f t="shared" si="95"/>
        <v>2.6383657685121187</v>
      </c>
      <c r="L394" s="96">
        <f t="shared" si="96"/>
        <v>-325.96490341591795</v>
      </c>
      <c r="M394" s="24">
        <f t="shared" si="93"/>
        <v>101.07926684332597</v>
      </c>
      <c r="N394" s="24"/>
      <c r="O394" s="24">
        <f t="shared" si="101"/>
        <v>-109</v>
      </c>
      <c r="P394" s="88">
        <f t="shared" si="102"/>
        <v>17.440000000000115</v>
      </c>
      <c r="Q394" s="175">
        <f t="shared" si="103"/>
        <v>0.0011690814218212441</v>
      </c>
    </row>
    <row r="395" spans="3:17" ht="12.75">
      <c r="C395" s="37"/>
      <c r="D395" s="59">
        <f t="shared" si="97"/>
        <v>17.490000000000116</v>
      </c>
      <c r="E395" s="37"/>
      <c r="G395" s="42">
        <f t="shared" si="98"/>
        <v>-89.9946179903712</v>
      </c>
      <c r="H395" s="43">
        <f t="shared" si="100"/>
        <v>0.1</v>
      </c>
      <c r="I395" s="36">
        <f t="shared" si="99"/>
        <v>28.07763053520998</v>
      </c>
      <c r="J395" s="65">
        <f t="shared" si="94"/>
        <v>0.9808911130475808</v>
      </c>
      <c r="K395" s="95">
        <f t="shared" si="95"/>
        <v>2.6384976404221936</v>
      </c>
      <c r="L395" s="96">
        <f t="shared" si="96"/>
        <v>-327.3687849364849</v>
      </c>
      <c r="M395" s="24">
        <f t="shared" si="93"/>
        <v>101.07946992675593</v>
      </c>
      <c r="N395" s="24"/>
      <c r="O395" s="24">
        <f t="shared" si="101"/>
        <v>-109</v>
      </c>
      <c r="P395" s="88">
        <f t="shared" si="102"/>
        <v>17.490000000000116</v>
      </c>
      <c r="Q395" s="175">
        <f t="shared" si="103"/>
        <v>0.0011282412775415035</v>
      </c>
    </row>
    <row r="396" spans="3:17" ht="12.75">
      <c r="C396" s="37"/>
      <c r="D396" s="59">
        <f t="shared" si="97"/>
        <v>17.540000000000116</v>
      </c>
      <c r="E396" s="37"/>
      <c r="G396" s="42">
        <f t="shared" si="98"/>
        <v>-89.99471201097296</v>
      </c>
      <c r="H396" s="43">
        <f t="shared" si="100"/>
        <v>0.1</v>
      </c>
      <c r="I396" s="36">
        <f t="shared" si="99"/>
        <v>28.07768497659716</v>
      </c>
      <c r="J396" s="65">
        <f t="shared" si="94"/>
        <v>0.9808949168674629</v>
      </c>
      <c r="K396" s="95">
        <f t="shared" si="95"/>
        <v>2.638627208857349</v>
      </c>
      <c r="L396" s="96">
        <f t="shared" si="96"/>
        <v>-328.77266917933565</v>
      </c>
      <c r="M396" s="24">
        <f t="shared" si="93"/>
        <v>101.07966591574977</v>
      </c>
      <c r="N396" s="24"/>
      <c r="O396" s="24">
        <f t="shared" si="101"/>
        <v>-110</v>
      </c>
      <c r="P396" s="88">
        <f t="shared" si="102"/>
        <v>17.540000000000116</v>
      </c>
      <c r="Q396" s="175">
        <f t="shared" si="103"/>
        <v>0.001088827743558325</v>
      </c>
    </row>
    <row r="397" spans="3:17" ht="12.75">
      <c r="C397" s="37"/>
      <c r="D397" s="59">
        <f t="shared" si="97"/>
        <v>17.590000000000117</v>
      </c>
      <c r="E397" s="37"/>
      <c r="G397" s="42">
        <f t="shared" si="98"/>
        <v>-89.99480438890997</v>
      </c>
      <c r="H397" s="43">
        <f t="shared" si="100"/>
        <v>0.1</v>
      </c>
      <c r="I397" s="36">
        <f t="shared" si="99"/>
        <v>28.077737516146748</v>
      </c>
      <c r="J397" s="65">
        <f t="shared" si="94"/>
        <v>0.9808985878129407</v>
      </c>
      <c r="K397" s="95">
        <f t="shared" si="95"/>
        <v>2.6387545140493387</v>
      </c>
      <c r="L397" s="96">
        <f t="shared" si="96"/>
        <v>-330.17655604937096</v>
      </c>
      <c r="M397" s="24">
        <f t="shared" si="93"/>
        <v>101.07985505812829</v>
      </c>
      <c r="N397" s="24"/>
      <c r="O397" s="24">
        <f t="shared" si="101"/>
        <v>-110</v>
      </c>
      <c r="P397" s="88">
        <f t="shared" si="102"/>
        <v>17.590000000000117</v>
      </c>
      <c r="Q397" s="175">
        <f t="shared" si="103"/>
        <v>0.0010507909917833863</v>
      </c>
    </row>
    <row r="398" spans="3:17" ht="12.75">
      <c r="C398" s="37"/>
      <c r="D398" s="59">
        <f t="shared" si="97"/>
        <v>17.640000000000118</v>
      </c>
      <c r="E398" s="37"/>
      <c r="G398" s="42">
        <f t="shared" si="98"/>
        <v>-89.99489515289103</v>
      </c>
      <c r="H398" s="43">
        <f t="shared" si="100"/>
        <v>0.1</v>
      </c>
      <c r="I398" s="36">
        <f t="shared" si="99"/>
        <v>28.077788220293442</v>
      </c>
      <c r="J398" s="65">
        <f t="shared" si="94"/>
        <v>0.9809021305250818</v>
      </c>
      <c r="K398" s="95">
        <f t="shared" si="95"/>
        <v>2.6388795955274604</v>
      </c>
      <c r="L398" s="96">
        <f t="shared" si="96"/>
        <v>-331.5804454548135</v>
      </c>
      <c r="M398" s="24">
        <f t="shared" si="93"/>
        <v>101.08003759305639</v>
      </c>
      <c r="N398" s="24"/>
      <c r="O398" s="24">
        <f t="shared" si="101"/>
        <v>-111</v>
      </c>
      <c r="P398" s="88">
        <f t="shared" si="102"/>
        <v>17.640000000000118</v>
      </c>
      <c r="Q398" s="175">
        <f t="shared" si="103"/>
        <v>0.0010140829338922542</v>
      </c>
    </row>
    <row r="399" spans="3:17" ht="12.75">
      <c r="C399" s="37"/>
      <c r="D399" s="59">
        <f t="shared" si="97"/>
        <v>17.69000000000012</v>
      </c>
      <c r="E399" s="37"/>
      <c r="G399" s="42">
        <f t="shared" si="98"/>
        <v>-89.99498433112274</v>
      </c>
      <c r="H399" s="43">
        <f t="shared" si="100"/>
        <v>0.1</v>
      </c>
      <c r="I399" s="36">
        <f t="shared" si="99"/>
        <v>28.077837153151492</v>
      </c>
      <c r="J399" s="65">
        <f t="shared" si="94"/>
        <v>0.9809055494828829</v>
      </c>
      <c r="K399" s="95">
        <f t="shared" si="95"/>
        <v>2.6390024921308117</v>
      </c>
      <c r="L399" s="96">
        <f t="shared" si="96"/>
        <v>-332.98433730709195</v>
      </c>
      <c r="M399" s="24">
        <f t="shared" si="93"/>
        <v>101.08021375134537</v>
      </c>
      <c r="N399" s="24"/>
      <c r="O399" s="24">
        <f t="shared" si="101"/>
        <v>-111</v>
      </c>
      <c r="P399" s="88">
        <f t="shared" si="102"/>
        <v>17.69000000000012</v>
      </c>
      <c r="Q399" s="175">
        <f t="shared" si="103"/>
        <v>0.000978657160999305</v>
      </c>
    </row>
    <row r="400" spans="3:17" ht="12.75">
      <c r="C400" s="37"/>
      <c r="D400" s="59">
        <f t="shared" si="97"/>
        <v>17.74000000000012</v>
      </c>
      <c r="E400" s="37"/>
      <c r="G400" s="42">
        <f t="shared" si="98"/>
        <v>-89.99507195131825</v>
      </c>
      <c r="H400" s="43">
        <f t="shared" si="100"/>
        <v>0.1</v>
      </c>
      <c r="I400" s="36">
        <f t="shared" si="99"/>
        <v>28.07788437659573</v>
      </c>
      <c r="J400" s="65">
        <f t="shared" si="94"/>
        <v>0.980908849008927</v>
      </c>
      <c r="K400" s="95">
        <f t="shared" si="95"/>
        <v>2.639123242020327</v>
      </c>
      <c r="L400" s="96">
        <f t="shared" si="96"/>
        <v>-334.3882315207289</v>
      </c>
      <c r="M400" s="24">
        <f t="shared" si="93"/>
        <v>101.08038375574463</v>
      </c>
      <c r="N400" s="24"/>
      <c r="O400" s="24">
        <f t="shared" si="101"/>
        <v>-111</v>
      </c>
      <c r="P400" s="88">
        <f t="shared" si="102"/>
        <v>17.74000000000012</v>
      </c>
      <c r="Q400" s="175">
        <f t="shared" si="103"/>
        <v>0.0009444688847537329</v>
      </c>
    </row>
    <row r="401" spans="3:17" ht="12.75">
      <c r="C401" s="37"/>
      <c r="D401" s="59">
        <f t="shared" si="97"/>
        <v>17.79000000000012</v>
      </c>
      <c r="E401" s="37"/>
      <c r="G401" s="42">
        <f t="shared" si="98"/>
        <v>-89.995158040706</v>
      </c>
      <c r="H401" s="43">
        <f t="shared" si="100"/>
        <v>0.1</v>
      </c>
      <c r="I401" s="36">
        <f t="shared" si="99"/>
        <v>28.077929950339783</v>
      </c>
      <c r="J401" s="65">
        <f t="shared" si="94"/>
        <v>0.9809120332748428</v>
      </c>
      <c r="K401" s="95">
        <f t="shared" si="95"/>
        <v>2.6392418826906106</v>
      </c>
      <c r="L401" s="96">
        <f t="shared" si="96"/>
        <v>-335.79212801323285</v>
      </c>
      <c r="M401" s="24">
        <f t="shared" si="93"/>
        <v>101.08054782122322</v>
      </c>
      <c r="N401" s="24"/>
      <c r="O401" s="24">
        <f t="shared" si="101"/>
        <v>-112</v>
      </c>
      <c r="P401" s="88">
        <f t="shared" si="102"/>
        <v>17.79000000000012</v>
      </c>
      <c r="Q401" s="175">
        <f t="shared" si="103"/>
        <v>0.000911474881064565</v>
      </c>
    </row>
    <row r="402" spans="3:17" ht="12.75">
      <c r="C402" s="37"/>
      <c r="D402" s="59">
        <f t="shared" si="97"/>
        <v>17.84000000000012</v>
      </c>
      <c r="E402" s="37"/>
      <c r="G402" s="42">
        <f t="shared" si="98"/>
        <v>-89.99524262603815</v>
      </c>
      <c r="H402" s="43">
        <f t="shared" si="100"/>
        <v>0.1</v>
      </c>
      <c r="I402" s="36">
        <f t="shared" si="99"/>
        <v>28.07797393201154</v>
      </c>
      <c r="J402" s="65">
        <f t="shared" si="94"/>
        <v>0.9809151063065751</v>
      </c>
      <c r="K402" s="95">
        <f t="shared" si="95"/>
        <v>2.6393584509815624</v>
      </c>
      <c r="L402" s="96">
        <f t="shared" si="96"/>
        <v>-337.19602670499404</v>
      </c>
      <c r="M402" s="24">
        <f t="shared" si="93"/>
        <v>101.08070615524154</v>
      </c>
      <c r="N402" s="24"/>
      <c r="O402" s="24">
        <f t="shared" si="101"/>
        <v>-112</v>
      </c>
      <c r="P402" s="88">
        <f t="shared" si="102"/>
        <v>17.84000000000012</v>
      </c>
      <c r="Q402" s="175">
        <f t="shared" si="103"/>
        <v>0.0008796334351046528</v>
      </c>
    </row>
    <row r="403" spans="3:17" ht="12.75">
      <c r="C403" s="37"/>
      <c r="D403" s="59">
        <f t="shared" si="97"/>
        <v>17.89000000000012</v>
      </c>
      <c r="E403" s="37"/>
      <c r="G403" s="42">
        <f t="shared" si="98"/>
        <v>-89.99532573359895</v>
      </c>
      <c r="H403" s="43">
        <f t="shared" si="100"/>
        <v>0.1</v>
      </c>
      <c r="I403" s="36">
        <f t="shared" si="99"/>
        <v>28.078016377225985</v>
      </c>
      <c r="J403" s="65">
        <f t="shared" si="94"/>
        <v>0.9809180719894703</v>
      </c>
      <c r="K403" s="95">
        <f t="shared" si="95"/>
        <v>2.6394729830898</v>
      </c>
      <c r="L403" s="96">
        <f t="shared" si="96"/>
        <v>-338.5999275191835</v>
      </c>
      <c r="M403" s="24">
        <f aca="true" t="shared" si="104" ref="M403:M418">I403*3.6</f>
        <v>101.08085895801355</v>
      </c>
      <c r="N403" s="24"/>
      <c r="O403" s="24">
        <f t="shared" si="101"/>
        <v>-113</v>
      </c>
      <c r="P403" s="88">
        <f t="shared" si="102"/>
        <v>17.89000000000012</v>
      </c>
      <c r="Q403" s="175">
        <f t="shared" si="103"/>
        <v>0.0008489042889436739</v>
      </c>
    </row>
    <row r="404" spans="3:17" ht="12.75">
      <c r="C404" s="37"/>
      <c r="D404" s="59">
        <f t="shared" si="97"/>
        <v>17.940000000000122</v>
      </c>
      <c r="E404" s="37"/>
      <c r="G404" s="42">
        <f t="shared" si="98"/>
        <v>-89.99540738921294</v>
      </c>
      <c r="H404" s="43">
        <f t="shared" si="100"/>
        <v>0.1</v>
      </c>
      <c r="I404" s="36">
        <f t="shared" si="99"/>
        <v>28.078057339655516</v>
      </c>
      <c r="J404" s="65">
        <f t="shared" si="94"/>
        <v>0.9809209340731851</v>
      </c>
      <c r="K404" s="95">
        <f t="shared" si="95"/>
        <v>2.639585514579881</v>
      </c>
      <c r="L404" s="96">
        <f t="shared" si="96"/>
        <v>-340.00383038165626</v>
      </c>
      <c r="M404" s="24">
        <f t="shared" si="104"/>
        <v>101.08100642275986</v>
      </c>
      <c r="N404" s="24"/>
      <c r="O404" s="24">
        <f t="shared" si="101"/>
        <v>-113</v>
      </c>
      <c r="P404" s="88">
        <f t="shared" si="102"/>
        <v>17.940000000000122</v>
      </c>
      <c r="Q404" s="175">
        <f t="shared" si="103"/>
        <v>0.0008192485906022168</v>
      </c>
    </row>
    <row r="405" spans="3:17" ht="12.75">
      <c r="C405" s="37"/>
      <c r="D405" s="59">
        <f t="shared" si="97"/>
        <v>17.990000000000123</v>
      </c>
      <c r="E405" s="37"/>
      <c r="G405" s="42">
        <f t="shared" si="98"/>
        <v>-89.99548761825305</v>
      </c>
      <c r="H405" s="43">
        <f t="shared" si="100"/>
        <v>0.1</v>
      </c>
      <c r="I405" s="36">
        <f t="shared" si="99"/>
        <v>28.07809687109776</v>
      </c>
      <c r="J405" s="65">
        <f t="shared" si="94"/>
        <v>0.980923696176423</v>
      </c>
      <c r="K405" s="95">
        <f t="shared" si="95"/>
        <v>2.6396960803953355</v>
      </c>
      <c r="L405" s="96">
        <f t="shared" si="96"/>
        <v>-341.4077352208573</v>
      </c>
      <c r="M405" s="24">
        <f t="shared" si="104"/>
        <v>101.08114873595194</v>
      </c>
      <c r="N405" s="24"/>
      <c r="O405" s="24">
        <f t="shared" si="101"/>
        <v>-114</v>
      </c>
      <c r="P405" s="88">
        <f t="shared" si="102"/>
        <v>17.990000000000123</v>
      </c>
      <c r="Q405" s="175">
        <f t="shared" si="103"/>
        <v>0.0007906288448822239</v>
      </c>
    </row>
    <row r="406" spans="3:17" ht="12.75">
      <c r="C406" s="37"/>
      <c r="D406" s="59">
        <f t="shared" si="97"/>
        <v>18.040000000000123</v>
      </c>
      <c r="E406" s="37"/>
      <c r="G406" s="42">
        <f t="shared" si="98"/>
        <v>-89.99556644564846</v>
      </c>
      <c r="H406" s="43">
        <f t="shared" si="100"/>
        <v>0.1</v>
      </c>
      <c r="I406" s="36">
        <f t="shared" si="99"/>
        <v>28.07813502154107</v>
      </c>
      <c r="J406" s="65">
        <f t="shared" si="94"/>
        <v>0.9809263617915079</v>
      </c>
      <c r="K406" s="95">
        <f t="shared" si="95"/>
        <v>2.639804714869499</v>
      </c>
      <c r="L406" s="96">
        <f t="shared" si="96"/>
        <v>-342.8116419677313</v>
      </c>
      <c r="M406" s="24">
        <f t="shared" si="104"/>
        <v>101.08128607754784</v>
      </c>
      <c r="N406" s="24"/>
      <c r="O406" s="24">
        <f t="shared" si="101"/>
        <v>-114</v>
      </c>
      <c r="P406" s="88">
        <f t="shared" si="102"/>
        <v>18.040000000000123</v>
      </c>
      <c r="Q406" s="175">
        <f t="shared" si="103"/>
        <v>0.0007630088661869541</v>
      </c>
    </row>
    <row r="407" spans="3:17" ht="12.75">
      <c r="C407" s="37"/>
      <c r="D407" s="59">
        <f t="shared" si="97"/>
        <v>18.090000000000124</v>
      </c>
      <c r="E407" s="37"/>
      <c r="G407" s="42">
        <f t="shared" si="98"/>
        <v>-89.99564389589241</v>
      </c>
      <c r="H407" s="43">
        <f t="shared" si="100"/>
        <v>0.1</v>
      </c>
      <c r="I407" s="36">
        <f t="shared" si="99"/>
        <v>28.078171839227693</v>
      </c>
      <c r="J407" s="65">
        <f t="shared" si="94"/>
        <v>0.9809289342887938</v>
      </c>
      <c r="K407" s="95">
        <f t="shared" si="95"/>
        <v>2.6399114517361615</v>
      </c>
      <c r="L407" s="96">
        <f t="shared" si="96"/>
        <v>-344.2155505556352</v>
      </c>
      <c r="M407" s="24">
        <f t="shared" si="104"/>
        <v>101.0814186212197</v>
      </c>
      <c r="N407" s="24"/>
      <c r="O407" s="24">
        <f t="shared" si="101"/>
        <v>-115</v>
      </c>
      <c r="P407" s="88">
        <f t="shared" si="102"/>
        <v>18.090000000000124</v>
      </c>
      <c r="Q407" s="175">
        <f t="shared" si="103"/>
        <v>0.000736353732477813</v>
      </c>
    </row>
    <row r="408" spans="3:17" ht="12.75">
      <c r="C408" s="37"/>
      <c r="D408" s="59">
        <f t="shared" si="97"/>
        <v>18.140000000000125</v>
      </c>
      <c r="E408" s="37"/>
      <c r="G408" s="42">
        <f t="shared" si="98"/>
        <v>-89.99571999304985</v>
      </c>
      <c r="H408" s="43">
        <f t="shared" si="100"/>
        <v>0.1</v>
      </c>
      <c r="I408" s="36">
        <f t="shared" si="99"/>
        <v>28.07820737071477</v>
      </c>
      <c r="J408" s="65">
        <f t="shared" si="94"/>
        <v>0.9809314169209257</v>
      </c>
      <c r="K408" s="95">
        <f t="shared" si="95"/>
        <v>2.6400163241400314</v>
      </c>
      <c r="L408" s="96">
        <f t="shared" si="96"/>
        <v>-345.61946092025397</v>
      </c>
      <c r="M408" s="24">
        <f t="shared" si="104"/>
        <v>101.08154653457318</v>
      </c>
      <c r="N408" s="24"/>
      <c r="O408" s="24">
        <f t="shared" si="101"/>
        <v>-115</v>
      </c>
      <c r="P408" s="88">
        <f t="shared" si="102"/>
        <v>18.140000000000125</v>
      </c>
      <c r="Q408" s="175">
        <f t="shared" si="103"/>
        <v>0.0007106297415759754</v>
      </c>
    </row>
    <row r="409" spans="3:17" ht="12.75">
      <c r="C409" s="37"/>
      <c r="D409" s="59">
        <f t="shared" si="97"/>
        <v>18.190000000000126</v>
      </c>
      <c r="E409" s="37"/>
      <c r="G409" s="42">
        <f t="shared" si="98"/>
        <v>-89.99579476076487</v>
      </c>
      <c r="H409" s="43">
        <f t="shared" si="100"/>
        <v>0.1</v>
      </c>
      <c r="I409" s="36">
        <f t="shared" si="99"/>
        <v>28.07824166093318</v>
      </c>
      <c r="J409" s="65">
        <f t="shared" si="94"/>
        <v>0.9809338128269481</v>
      </c>
      <c r="K409" s="95">
        <f t="shared" si="95"/>
        <v>2.6401193646470142</v>
      </c>
      <c r="L409" s="96">
        <f t="shared" si="96"/>
        <v>-347.0233729995193</v>
      </c>
      <c r="M409" s="24">
        <f t="shared" si="104"/>
        <v>101.08166997935945</v>
      </c>
      <c r="N409" s="24"/>
      <c r="O409" s="24">
        <f t="shared" si="101"/>
        <v>-116</v>
      </c>
      <c r="P409" s="88">
        <f t="shared" si="102"/>
        <v>18.190000000000126</v>
      </c>
      <c r="Q409" s="175">
        <f t="shared" si="103"/>
        <v>0.0006858043681745487</v>
      </c>
    </row>
    <row r="410" spans="3:17" ht="12.75">
      <c r="C410" s="37"/>
      <c r="D410" s="59">
        <f t="shared" si="97"/>
        <v>18.240000000000126</v>
      </c>
      <c r="E410" s="37"/>
      <c r="G410" s="42">
        <f t="shared" si="98"/>
        <v>-89.99586822226819</v>
      </c>
      <c r="H410" s="43">
        <f t="shared" si="100"/>
        <v>0.1</v>
      </c>
      <c r="I410" s="36">
        <f t="shared" si="99"/>
        <v>28.078274753244333</v>
      </c>
      <c r="J410" s="65">
        <f t="shared" si="94"/>
        <v>0.980936125036272</v>
      </c>
      <c r="K410" s="95">
        <f t="shared" si="95"/>
        <v>2.6402206052543145</v>
      </c>
      <c r="L410" s="96">
        <f t="shared" si="96"/>
        <v>-348.42728673353116</v>
      </c>
      <c r="M410" s="24">
        <f t="shared" si="104"/>
        <v>101.0817891116796</v>
      </c>
      <c r="N410" s="24"/>
      <c r="O410" s="24">
        <f t="shared" si="101"/>
        <v>-116</v>
      </c>
      <c r="P410" s="88">
        <f t="shared" si="102"/>
        <v>18.240000000000126</v>
      </c>
      <c r="Q410" s="175">
        <f t="shared" si="103"/>
        <v>0.0006618462230534211</v>
      </c>
    </row>
    <row r="411" spans="3:17" ht="12.75">
      <c r="C411" s="37"/>
      <c r="D411" s="59">
        <f t="shared" si="97"/>
        <v>18.290000000000127</v>
      </c>
      <c r="E411" s="37"/>
      <c r="G411" s="42">
        <f t="shared" si="98"/>
        <v>-89.99594040038431</v>
      </c>
      <c r="H411" s="43">
        <f t="shared" si="100"/>
        <v>0.1</v>
      </c>
      <c r="I411" s="36">
        <f t="shared" si="99"/>
        <v>28.078306689494994</v>
      </c>
      <c r="J411" s="65">
        <f t="shared" si="94"/>
        <v>0.9809383564725026</v>
      </c>
      <c r="K411" s="95">
        <f t="shared" si="95"/>
        <v>2.64032007740036</v>
      </c>
      <c r="L411" s="96">
        <f t="shared" si="96"/>
        <v>-349.83120206448194</v>
      </c>
      <c r="M411" s="24">
        <f t="shared" si="104"/>
        <v>101.08190408218198</v>
      </c>
      <c r="N411" s="24"/>
      <c r="O411" s="24">
        <f t="shared" si="101"/>
        <v>-117</v>
      </c>
      <c r="P411" s="88">
        <f t="shared" si="102"/>
        <v>18.290000000000127</v>
      </c>
      <c r="Q411" s="175">
        <f t="shared" si="103"/>
        <v>0.0006387250132178133</v>
      </c>
    </row>
    <row r="412" spans="3:17" ht="12.75">
      <c r="C412" s="37"/>
      <c r="D412" s="59">
        <f t="shared" si="97"/>
        <v>18.340000000000128</v>
      </c>
      <c r="E412" s="37"/>
      <c r="G412" s="42">
        <f t="shared" si="98"/>
        <v>-89.99601131753867</v>
      </c>
      <c r="H412" s="43">
        <f t="shared" si="100"/>
        <v>0.1</v>
      </c>
      <c r="I412" s="36">
        <f t="shared" si="99"/>
        <v>28.078337510070178</v>
      </c>
      <c r="J412" s="65">
        <f t="shared" si="94"/>
        <v>0.9809405099571334</v>
      </c>
      <c r="K412" s="95">
        <f t="shared" si="95"/>
        <v>2.6404178119745563</v>
      </c>
      <c r="L412" s="96">
        <f t="shared" si="96"/>
        <v>-351.23511893658355</v>
      </c>
      <c r="M412" s="24">
        <f t="shared" si="104"/>
        <v>101.08201503625264</v>
      </c>
      <c r="N412" s="24"/>
      <c r="O412" s="24">
        <f t="shared" si="101"/>
        <v>-117</v>
      </c>
      <c r="P412" s="88">
        <f t="shared" si="102"/>
        <v>18.340000000000128</v>
      </c>
      <c r="Q412" s="175">
        <f t="shared" si="103"/>
        <v>0.0006164115036710794</v>
      </c>
    </row>
    <row r="413" spans="3:17" ht="12.75">
      <c r="C413" s="37"/>
      <c r="D413" s="59">
        <f t="shared" si="97"/>
        <v>18.39000000000013</v>
      </c>
      <c r="E413" s="37"/>
      <c r="G413" s="42">
        <f t="shared" si="98"/>
        <v>-89.99608099576464</v>
      </c>
      <c r="H413" s="43">
        <f t="shared" si="100"/>
        <v>0.1</v>
      </c>
      <c r="I413" s="36">
        <f t="shared" si="99"/>
        <v>28.07836725394421</v>
      </c>
      <c r="J413" s="65">
        <f t="shared" si="94"/>
        <v>0.9809425882131133</v>
      </c>
      <c r="K413" s="95">
        <f t="shared" si="95"/>
        <v>2.640513839326867</v>
      </c>
      <c r="L413" s="96">
        <f t="shared" si="96"/>
        <v>-352.6390372959967</v>
      </c>
      <c r="M413" s="24">
        <f t="shared" si="104"/>
        <v>101.08212211419917</v>
      </c>
      <c r="N413" s="24"/>
      <c r="O413" s="24">
        <f t="shared" si="101"/>
        <v>-118</v>
      </c>
      <c r="P413" s="88">
        <f t="shared" si="102"/>
        <v>18.39000000000013</v>
      </c>
      <c r="Q413" s="175">
        <f t="shared" si="103"/>
        <v>0.0005948774806796479</v>
      </c>
    </row>
    <row r="414" spans="3:17" ht="12.75">
      <c r="C414" s="37"/>
      <c r="D414" s="59">
        <f t="shared" si="97"/>
        <v>18.44000000000013</v>
      </c>
      <c r="E414" s="37"/>
      <c r="G414" s="42">
        <f t="shared" si="98"/>
        <v>-89.99614945671034</v>
      </c>
      <c r="H414" s="43">
        <f t="shared" si="100"/>
        <v>0.1</v>
      </c>
      <c r="I414" s="36">
        <f t="shared" si="99"/>
        <v>28.078395958729992</v>
      </c>
      <c r="J414" s="65">
        <f t="shared" si="94"/>
        <v>0.9809445938682853</v>
      </c>
      <c r="K414" s="95">
        <f t="shared" si="95"/>
        <v>2.6406081892772306</v>
      </c>
      <c r="L414" s="96">
        <f t="shared" si="96"/>
        <v>-354.0429570907628</v>
      </c>
      <c r="M414" s="24">
        <f t="shared" si="104"/>
        <v>101.08222545142797</v>
      </c>
      <c r="N414" s="24"/>
      <c r="O414" s="24">
        <f t="shared" si="101"/>
        <v>-118</v>
      </c>
      <c r="P414" s="88">
        <f t="shared" si="102"/>
        <v>18.44000000000013</v>
      </c>
      <c r="Q414" s="175">
        <f t="shared" si="103"/>
        <v>0.000574095715606396</v>
      </c>
    </row>
    <row r="415" spans="3:17" ht="12.75">
      <c r="C415" s="37"/>
      <c r="D415" s="59">
        <f t="shared" si="97"/>
        <v>18.49000000000013</v>
      </c>
      <c r="E415" s="37"/>
      <c r="G415" s="42">
        <f t="shared" si="98"/>
        <v>-89.99621672164545</v>
      </c>
      <c r="H415" s="43">
        <f t="shared" si="100"/>
        <v>0.1</v>
      </c>
      <c r="I415" s="36">
        <f t="shared" si="99"/>
        <v>28.078423660726546</v>
      </c>
      <c r="J415" s="65">
        <f t="shared" si="94"/>
        <v>0.9809465294587089</v>
      </c>
      <c r="K415" s="95">
        <f t="shared" si="95"/>
        <v>2.640700891124811</v>
      </c>
      <c r="L415" s="96">
        <f t="shared" si="96"/>
        <v>-355.4468782707386</v>
      </c>
      <c r="M415" s="24">
        <f t="shared" si="104"/>
        <v>101.08232517861556</v>
      </c>
      <c r="N415" s="24"/>
      <c r="O415" s="24">
        <f t="shared" si="101"/>
        <v>-118</v>
      </c>
      <c r="P415" s="88">
        <f t="shared" si="102"/>
        <v>18.49000000000013</v>
      </c>
      <c r="Q415" s="175">
        <f t="shared" si="103"/>
        <v>0.0005540399310888154</v>
      </c>
    </row>
    <row r="416" spans="3:17" ht="12.75">
      <c r="C416" s="37"/>
      <c r="D416" s="59">
        <f t="shared" si="97"/>
        <v>18.54000000000013</v>
      </c>
      <c r="E416" s="37"/>
      <c r="G416" s="42">
        <f t="shared" si="98"/>
        <v>-89.99628281146781</v>
      </c>
      <c r="H416" s="43">
        <f t="shared" si="100"/>
        <v>0.1</v>
      </c>
      <c r="I416" s="36">
        <f t="shared" si="99"/>
        <v>28.07845039496492</v>
      </c>
      <c r="J416" s="65">
        <f t="shared" si="94"/>
        <v>0.9809483974318651</v>
      </c>
      <c r="K416" s="95">
        <f t="shared" si="95"/>
        <v>2.640791973657088</v>
      </c>
      <c r="L416" s="96">
        <f t="shared" si="96"/>
        <v>-356.85080078753225</v>
      </c>
      <c r="M416" s="24">
        <f t="shared" si="104"/>
        <v>101.08242142187372</v>
      </c>
      <c r="N416" s="24"/>
      <c r="O416" s="24">
        <f t="shared" si="101"/>
        <v>-119</v>
      </c>
      <c r="P416" s="88">
        <f t="shared" si="102"/>
        <v>18.54000000000013</v>
      </c>
      <c r="Q416" s="175">
        <f t="shared" si="103"/>
        <v>0.0005346847675013957</v>
      </c>
    </row>
    <row r="417" spans="3:17" ht="12.75">
      <c r="C417" s="37"/>
      <c r="D417" s="59">
        <f t="shared" si="97"/>
        <v>18.59000000000013</v>
      </c>
      <c r="E417" s="37"/>
      <c r="G417" s="42">
        <f t="shared" si="98"/>
        <v>-89.99634774670989</v>
      </c>
      <c r="H417" s="43">
        <f t="shared" si="100"/>
        <v>0.1</v>
      </c>
      <c r="I417" s="36">
        <f t="shared" si="99"/>
        <v>28.07847619525247</v>
      </c>
      <c r="J417" s="65">
        <f t="shared" si="94"/>
        <v>0.98095020014975</v>
      </c>
      <c r="K417" s="95">
        <f t="shared" si="95"/>
        <v>2.64088146515879</v>
      </c>
      <c r="L417" s="96">
        <f t="shared" si="96"/>
        <v>-358.2547245944426</v>
      </c>
      <c r="M417" s="24">
        <f t="shared" si="104"/>
        <v>101.08251430290889</v>
      </c>
      <c r="N417" s="24"/>
      <c r="O417" s="24">
        <f t="shared" si="101"/>
        <v>-119</v>
      </c>
      <c r="P417" s="88">
        <f t="shared" si="102"/>
        <v>18.59000000000013</v>
      </c>
      <c r="Q417" s="175">
        <f t="shared" si="103"/>
        <v>0.0005160057509812003</v>
      </c>
    </row>
    <row r="418" spans="3:17" ht="12.75">
      <c r="C418" s="37"/>
      <c r="D418" s="59">
        <f t="shared" si="97"/>
        <v>18.640000000000132</v>
      </c>
      <c r="E418" s="37"/>
      <c r="G418" s="42">
        <f t="shared" si="98"/>
        <v>-89.99641154754528</v>
      </c>
      <c r="H418" s="43">
        <f t="shared" si="100"/>
        <v>0.1</v>
      </c>
      <c r="I418" s="36">
        <f t="shared" si="99"/>
        <v>28.07850109421559</v>
      </c>
      <c r="J418" s="65">
        <f t="shared" si="94"/>
        <v>0.980951939891858</v>
      </c>
      <c r="K418" s="95">
        <f t="shared" si="95"/>
        <v>2.640969393420668</v>
      </c>
      <c r="L418" s="96">
        <f t="shared" si="96"/>
        <v>-359.6586496463999</v>
      </c>
      <c r="M418" s="24">
        <f t="shared" si="104"/>
        <v>101.08260393917612</v>
      </c>
      <c r="N418" s="24"/>
      <c r="O418" s="24">
        <f t="shared" si="101"/>
        <v>-120</v>
      </c>
      <c r="P418" s="88">
        <f t="shared" si="102"/>
        <v>18.640000000000132</v>
      </c>
      <c r="Q418" s="175">
        <f t="shared" si="103"/>
        <v>0.0004979792623771502</v>
      </c>
    </row>
    <row r="419" spans="3:17" ht="12.75">
      <c r="C419" s="37"/>
      <c r="D419" s="59">
        <f t="shared" si="97"/>
        <v>18.690000000000133</v>
      </c>
      <c r="E419" s="37"/>
      <c r="G419" s="42">
        <f t="shared" si="98"/>
        <v>-89.99647423379487</v>
      </c>
      <c r="H419" s="43">
        <f t="shared" si="100"/>
        <v>0.1</v>
      </c>
      <c r="I419" s="36">
        <f t="shared" si="99"/>
        <v>28.07852512334097</v>
      </c>
      <c r="J419" s="65">
        <f t="shared" si="94"/>
        <v>0.9809536188580653</v>
      </c>
      <c r="K419" s="95">
        <f t="shared" si="95"/>
        <v>2.6410557857481214</v>
      </c>
      <c r="L419" s="96">
        <f t="shared" si="96"/>
        <v>-361.06257589990884</v>
      </c>
      <c r="M419" s="24">
        <f>I419*3.6</f>
        <v>101.08269044402749</v>
      </c>
      <c r="N419" s="24"/>
      <c r="O419" s="24">
        <f t="shared" si="101"/>
        <v>-120</v>
      </c>
      <c r="P419" s="88">
        <f t="shared" si="102"/>
        <v>18.690000000000133</v>
      </c>
      <c r="Q419" s="175">
        <f t="shared" si="103"/>
        <v>0.0004805825076203905</v>
      </c>
    </row>
    <row r="420" spans="3:17" ht="12.75">
      <c r="C420" s="37"/>
      <c r="D420" s="59">
        <f t="shared" si="97"/>
        <v>18.740000000000133</v>
      </c>
      <c r="E420" s="37"/>
      <c r="G420" s="42">
        <f t="shared" si="98"/>
        <v>-89.99653582493312</v>
      </c>
      <c r="H420" s="43">
        <f t="shared" si="100"/>
        <v>0.1</v>
      </c>
      <c r="I420" s="36">
        <f t="shared" si="99"/>
        <v>28.07854831301541</v>
      </c>
      <c r="J420" s="65">
        <f t="shared" si="94"/>
        <v>0.9809552391714084</v>
      </c>
      <c r="K420" s="95">
        <f t="shared" si="95"/>
        <v>2.641140668969667</v>
      </c>
      <c r="L420" s="96">
        <f t="shared" si="96"/>
        <v>-362.46650331299355</v>
      </c>
      <c r="M420" s="24">
        <f aca="true" t="shared" si="105" ref="M420:M483">I420*3.6</f>
        <v>101.08277392685548</v>
      </c>
      <c r="N420" s="24"/>
      <c r="O420" s="24">
        <f t="shared" si="101"/>
        <v>-121</v>
      </c>
      <c r="P420" s="88">
        <f t="shared" si="102"/>
        <v>18.740000000000133</v>
      </c>
      <c r="Q420" s="175">
        <f t="shared" si="103"/>
        <v>0.00046379348880520204</v>
      </c>
    </row>
    <row r="421" spans="3:17" ht="12.75">
      <c r="C421" s="37"/>
      <c r="D421" s="59">
        <f t="shared" si="97"/>
        <v>18.790000000000134</v>
      </c>
      <c r="E421" s="37"/>
      <c r="G421" s="42">
        <f t="shared" si="98"/>
        <v>-89.99659634009403</v>
      </c>
      <c r="H421" s="43">
        <f t="shared" si="100"/>
        <v>0.1</v>
      </c>
      <c r="I421" s="36">
        <f t="shared" si="99"/>
        <v>28.078570692564227</v>
      </c>
      <c r="J421" s="65">
        <f t="shared" si="94"/>
        <v>0.9809568028807686</v>
      </c>
      <c r="K421" s="95">
        <f t="shared" si="95"/>
        <v>2.641224069445268</v>
      </c>
      <c r="L421" s="96">
        <f t="shared" si="96"/>
        <v>-363.8704318451446</v>
      </c>
      <c r="M421" s="24">
        <f t="shared" si="105"/>
        <v>101.08285449323122</v>
      </c>
      <c r="N421" s="24"/>
      <c r="O421" s="24">
        <f t="shared" si="101"/>
        <v>-121</v>
      </c>
      <c r="P421" s="88">
        <f t="shared" si="102"/>
        <v>18.790000000000134</v>
      </c>
      <c r="Q421" s="175">
        <f t="shared" si="103"/>
        <v>0.00044759097633572585</v>
      </c>
    </row>
    <row r="422" spans="3:17" ht="12.75">
      <c r="C422" s="37"/>
      <c r="D422" s="59">
        <f t="shared" si="97"/>
        <v>18.840000000000135</v>
      </c>
      <c r="E422" s="37"/>
      <c r="G422" s="42">
        <f t="shared" si="98"/>
        <v>-89.99665579807717</v>
      </c>
      <c r="H422" s="43">
        <f t="shared" si="100"/>
        <v>0.1</v>
      </c>
      <c r="I422" s="36">
        <f t="shared" si="99"/>
        <v>28.078592290288338</v>
      </c>
      <c r="J422" s="65">
        <f t="shared" si="94"/>
        <v>0.980958311963462</v>
      </c>
      <c r="K422" s="95">
        <f t="shared" si="95"/>
        <v>2.6413060130745127</v>
      </c>
      <c r="L422" s="96">
        <f t="shared" si="96"/>
        <v>-365.2743614572676</v>
      </c>
      <c r="M422" s="24">
        <f t="shared" si="105"/>
        <v>101.08293224503802</v>
      </c>
      <c r="N422" s="24"/>
      <c r="O422" s="24">
        <f t="shared" si="101"/>
        <v>-122</v>
      </c>
      <c r="P422" s="88">
        <f t="shared" si="102"/>
        <v>18.840000000000135</v>
      </c>
      <c r="Q422" s="175">
        <f t="shared" si="103"/>
        <v>0.0004319544822095561</v>
      </c>
    </row>
    <row r="423" spans="3:17" ht="12.75">
      <c r="C423" s="37"/>
      <c r="D423" s="59">
        <f t="shared" si="97"/>
        <v>18.890000000000136</v>
      </c>
      <c r="E423" s="37"/>
      <c r="G423" s="42">
        <f t="shared" si="98"/>
        <v>-89.99671421735351</v>
      </c>
      <c r="H423" s="43">
        <f t="shared" si="100"/>
        <v>0.1</v>
      </c>
      <c r="I423" s="36">
        <f t="shared" si="99"/>
        <v>28.07861313350004</v>
      </c>
      <c r="J423" s="65">
        <f aca="true" t="shared" si="106" ref="J423:J486">0.5*roa*sb*cx*I423*I423</f>
        <v>0.9809597683277371</v>
      </c>
      <c r="K423" s="95">
        <f t="shared" si="95"/>
        <v>2.64138652530465</v>
      </c>
      <c r="L423" s="96">
        <f t="shared" si="96"/>
        <v>-366.67829211163405</v>
      </c>
      <c r="M423" s="24">
        <f t="shared" si="105"/>
        <v>101.08300728060014</v>
      </c>
      <c r="N423" s="24"/>
      <c r="O423" s="24">
        <f t="shared" si="101"/>
        <v>-122</v>
      </c>
      <c r="P423" s="88">
        <f t="shared" si="102"/>
        <v>18.890000000000136</v>
      </c>
      <c r="Q423" s="175">
        <f t="shared" si="103"/>
        <v>0.0004168642340118763</v>
      </c>
    </row>
    <row r="424" spans="3:17" ht="12.75">
      <c r="C424" s="37"/>
      <c r="D424" s="59">
        <f t="shared" si="97"/>
        <v>18.940000000000136</v>
      </c>
      <c r="E424" s="37"/>
      <c r="G424" s="42">
        <f t="shared" si="98"/>
        <v>-89.99677161607116</v>
      </c>
      <c r="H424" s="43">
        <f t="shared" si="100"/>
        <v>0.1</v>
      </c>
      <c r="I424" s="36">
        <f t="shared" si="99"/>
        <v>28.078633248557534</v>
      </c>
      <c r="J424" s="65">
        <f t="shared" si="106"/>
        <v>0.9809611738151887</v>
      </c>
      <c r="K424" s="95">
        <f t="shared" si="95"/>
        <v>2.641465631138488</v>
      </c>
      <c r="L424" s="96">
        <f t="shared" si="96"/>
        <v>-368.0822237718333</v>
      </c>
      <c r="M424" s="24">
        <f t="shared" si="105"/>
        <v>101.08307969480713</v>
      </c>
      <c r="N424" s="24"/>
      <c r="O424" s="24">
        <f t="shared" si="101"/>
        <v>-123</v>
      </c>
      <c r="P424" s="88">
        <f t="shared" si="102"/>
        <v>18.940000000000136</v>
      </c>
      <c r="Q424" s="175">
        <f t="shared" si="103"/>
        <v>0.0004023011499043548</v>
      </c>
    </row>
    <row r="425" spans="3:17" ht="12.75">
      <c r="C425" s="37"/>
      <c r="D425" s="59">
        <f t="shared" si="97"/>
        <v>18.990000000000137</v>
      </c>
      <c r="E425" s="37"/>
      <c r="G425" s="42">
        <f t="shared" si="98"/>
        <v>-89.99682801206103</v>
      </c>
      <c r="H425" s="43">
        <f t="shared" si="100"/>
        <v>0.1</v>
      </c>
      <c r="I425" s="36">
        <f t="shared" si="99"/>
        <v>28.07865266089827</v>
      </c>
      <c r="J425" s="65">
        <f t="shared" si="106"/>
        <v>0.9809625302030848</v>
      </c>
      <c r="K425" s="95">
        <f t="shared" si="95"/>
        <v>2.6415433551421534</v>
      </c>
      <c r="L425" s="96">
        <f t="shared" si="96"/>
        <v>-369.48615640272675</v>
      </c>
      <c r="M425" s="24">
        <f t="shared" si="105"/>
        <v>101.08314957923378</v>
      </c>
      <c r="N425" s="24"/>
      <c r="O425" s="24">
        <f t="shared" si="101"/>
        <v>-123</v>
      </c>
      <c r="P425" s="88">
        <f t="shared" si="102"/>
        <v>18.990000000000137</v>
      </c>
      <c r="Q425" s="175">
        <f t="shared" si="103"/>
        <v>0.00038824681475090885</v>
      </c>
    </row>
    <row r="426" spans="3:17" ht="12.75">
      <c r="C426" s="37"/>
      <c r="D426" s="59">
        <f t="shared" si="97"/>
        <v>19.040000000000138</v>
      </c>
      <c r="E426" s="37"/>
      <c r="G426" s="42">
        <f t="shared" si="98"/>
        <v>-89.99688342284239</v>
      </c>
      <c r="H426" s="43">
        <f t="shared" si="100"/>
        <v>0.1</v>
      </c>
      <c r="I426" s="36">
        <f t="shared" si="99"/>
        <v>28.07867139507109</v>
      </c>
      <c r="J426" s="65">
        <f t="shared" si="106"/>
        <v>0.980963839206613</v>
      </c>
      <c r="K426" s="95">
        <f aca="true" t="shared" si="107" ref="K426:K489">K425+I426*(D426-D425)*COS(G426*PI()/180)</f>
        <v>2.6416197214527144</v>
      </c>
      <c r="L426" s="96">
        <f aca="true" t="shared" si="108" ref="L426:L489">L425+I426*(D426-D425)*SIN(G426*PI()/180)</f>
        <v>-370.8900899704034</v>
      </c>
      <c r="M426" s="24">
        <f t="shared" si="105"/>
        <v>101.08321702225592</v>
      </c>
      <c r="N426" s="24"/>
      <c r="O426" s="24">
        <f t="shared" si="101"/>
        <v>-124</v>
      </c>
      <c r="P426" s="88">
        <f t="shared" si="102"/>
        <v>19.040000000000138</v>
      </c>
      <c r="Q426" s="175">
        <f t="shared" si="103"/>
        <v>0.00037468345638557745</v>
      </c>
    </row>
    <row r="427" spans="3:17" ht="12.75">
      <c r="C427" s="37"/>
      <c r="D427" s="59">
        <f t="shared" si="97"/>
        <v>19.09000000000014</v>
      </c>
      <c r="E427" s="37"/>
      <c r="G427" s="42">
        <f t="shared" si="98"/>
        <v>-89.99693786562828</v>
      </c>
      <c r="H427" s="43">
        <f t="shared" si="100"/>
        <v>0.1</v>
      </c>
      <c r="I427" s="36">
        <f t="shared" si="99"/>
        <v>28.078689474767277</v>
      </c>
      <c r="J427" s="65">
        <f t="shared" si="106"/>
        <v>0.9809651024810496</v>
      </c>
      <c r="K427" s="95">
        <f t="shared" si="107"/>
        <v>2.6416947537856745</v>
      </c>
      <c r="L427" s="96">
        <f t="shared" si="108"/>
        <v>-372.29402444213673</v>
      </c>
      <c r="M427" s="24">
        <f t="shared" si="105"/>
        <v>101.0832821091622</v>
      </c>
      <c r="N427" s="24"/>
      <c r="O427" s="24">
        <f t="shared" si="101"/>
        <v>-124</v>
      </c>
      <c r="P427" s="88">
        <f t="shared" si="102"/>
        <v>19.09000000000014</v>
      </c>
      <c r="Q427" s="175">
        <f t="shared" si="103"/>
        <v>0.0003615939237278047</v>
      </c>
    </row>
    <row r="428" spans="3:17" ht="12.75">
      <c r="C428" s="37"/>
      <c r="D428" s="59">
        <f t="shared" si="97"/>
        <v>19.14000000000014</v>
      </c>
      <c r="E428" s="37"/>
      <c r="G428" s="42">
        <f t="shared" si="98"/>
        <v>-89.99699135733094</v>
      </c>
      <c r="H428" s="43">
        <f t="shared" si="100"/>
        <v>0.1</v>
      </c>
      <c r="I428" s="36">
        <f t="shared" si="99"/>
        <v>28.078706922850504</v>
      </c>
      <c r="J428" s="65">
        <f t="shared" si="106"/>
        <v>0.9809663216238507</v>
      </c>
      <c r="K428" s="95">
        <f t="shared" si="107"/>
        <v>2.64176847544233</v>
      </c>
      <c r="L428" s="96">
        <f t="shared" si="108"/>
        <v>-373.6979597863437</v>
      </c>
      <c r="M428" s="24">
        <f t="shared" si="105"/>
        <v>101.08334492226182</v>
      </c>
      <c r="N428" s="24"/>
      <c r="O428" s="24">
        <f t="shared" si="101"/>
        <v>-125</v>
      </c>
      <c r="P428" s="88">
        <f t="shared" si="102"/>
        <v>19.14000000000014</v>
      </c>
      <c r="Q428" s="175">
        <f t="shared" si="103"/>
        <v>0.00034896166454245265</v>
      </c>
    </row>
    <row r="429" spans="3:17" ht="12.75">
      <c r="C429" s="37"/>
      <c r="D429" s="59">
        <f aca="true" t="shared" si="109" ref="D429:D492">D428+0.05</f>
        <v>19.19000000000014</v>
      </c>
      <c r="E429" s="37"/>
      <c r="G429" s="42">
        <f t="shared" si="98"/>
        <v>-89.99704391456702</v>
      </c>
      <c r="H429" s="43">
        <f t="shared" si="100"/>
        <v>0.1</v>
      </c>
      <c r="I429" s="36">
        <f t="shared" si="99"/>
        <v>28.078723761385753</v>
      </c>
      <c r="J429" s="65">
        <f t="shared" si="106"/>
        <v>0.9809674981766728</v>
      </c>
      <c r="K429" s="95">
        <f t="shared" si="107"/>
        <v>2.641840909317003</v>
      </c>
      <c r="L429" s="96">
        <f t="shared" si="108"/>
        <v>-375.1018959725444</v>
      </c>
      <c r="M429" s="24">
        <f t="shared" si="105"/>
        <v>101.08340554098871</v>
      </c>
      <c r="N429" s="24"/>
      <c r="O429" s="24">
        <f t="shared" si="101"/>
        <v>-125</v>
      </c>
      <c r="P429" s="88">
        <f t="shared" si="102"/>
        <v>19.19000000000014</v>
      </c>
      <c r="Q429" s="175">
        <f t="shared" si="103"/>
        <v>0.00033677070497617</v>
      </c>
    </row>
    <row r="430" spans="3:17" ht="12.75">
      <c r="C430" s="37"/>
      <c r="D430" s="59">
        <f t="shared" si="109"/>
        <v>19.24000000000014</v>
      </c>
      <c r="E430" s="37"/>
      <c r="G430" s="42">
        <f t="shared" si="98"/>
        <v>-89.99709555366275</v>
      </c>
      <c r="H430" s="43">
        <f t="shared" si="100"/>
        <v>0.1</v>
      </c>
      <c r="I430" s="36">
        <f t="shared" si="99"/>
        <v>28.0787400116672</v>
      </c>
      <c r="J430" s="65">
        <f t="shared" si="106"/>
        <v>0.9809686336273212</v>
      </c>
      <c r="K430" s="95">
        <f t="shared" si="107"/>
        <v>2.6419120779041485</v>
      </c>
      <c r="L430" s="96">
        <f t="shared" si="108"/>
        <v>-376.50583297132397</v>
      </c>
      <c r="M430" s="24">
        <f t="shared" si="105"/>
        <v>101.08346404200192</v>
      </c>
      <c r="N430" s="24"/>
      <c r="O430" s="24">
        <f t="shared" si="101"/>
        <v>-126</v>
      </c>
      <c r="P430" s="88">
        <f t="shared" si="102"/>
        <v>19.24000000000014</v>
      </c>
      <c r="Q430" s="175">
        <f t="shared" si="103"/>
        <v>0.00032500562895165325</v>
      </c>
    </row>
    <row r="431" spans="3:17" ht="12.75">
      <c r="C431" s="37"/>
      <c r="D431" s="59">
        <f t="shared" si="109"/>
        <v>19.29000000000014</v>
      </c>
      <c r="E431" s="37"/>
      <c r="G431" s="42">
        <f t="shared" si="98"/>
        <v>-89.99714629065903</v>
      </c>
      <c r="H431" s="43">
        <f t="shared" si="100"/>
        <v>0.1</v>
      </c>
      <c r="I431" s="36">
        <f t="shared" si="99"/>
        <v>28.07875569424515</v>
      </c>
      <c r="J431" s="65">
        <f t="shared" si="106"/>
        <v>0.9809697294116302</v>
      </c>
      <c r="K431" s="95">
        <f t="shared" si="107"/>
        <v>2.6419820033053343</v>
      </c>
      <c r="L431" s="96">
        <f t="shared" si="108"/>
        <v>-377.90977075429487</v>
      </c>
      <c r="M431" s="24">
        <f t="shared" si="105"/>
        <v>101.08352049928254</v>
      </c>
      <c r="N431" s="24"/>
      <c r="O431" s="24">
        <f t="shared" si="101"/>
        <v>-126</v>
      </c>
      <c r="P431" s="88">
        <f t="shared" si="102"/>
        <v>19.29000000000014</v>
      </c>
      <c r="Q431" s="175">
        <f t="shared" si="103"/>
        <v>0.00031365155898299246</v>
      </c>
    </row>
    <row r="432" spans="3:17" ht="12.75">
      <c r="C432" s="37"/>
      <c r="D432" s="59">
        <f t="shared" si="109"/>
        <v>19.340000000000142</v>
      </c>
      <c r="E432" s="37"/>
      <c r="G432" s="42">
        <f t="shared" si="98"/>
        <v>-89.99719614131646</v>
      </c>
      <c r="H432" s="43">
        <f t="shared" si="100"/>
        <v>0.1</v>
      </c>
      <c r="I432" s="36">
        <f t="shared" si="99"/>
        <v>28.078770828952013</v>
      </c>
      <c r="J432" s="65">
        <f t="shared" si="106"/>
        <v>0.9809707869152787</v>
      </c>
      <c r="K432" s="95">
        <f t="shared" si="107"/>
        <v>2.6420507072361032</v>
      </c>
      <c r="L432" s="96">
        <f t="shared" si="108"/>
        <v>-379.3137092940614</v>
      </c>
      <c r="M432" s="24">
        <f t="shared" si="105"/>
        <v>101.08357498422725</v>
      </c>
      <c r="N432" s="24"/>
      <c r="O432" s="24">
        <f t="shared" si="101"/>
        <v>-126</v>
      </c>
      <c r="P432" s="88">
        <f t="shared" si="102"/>
        <v>19.340000000000142</v>
      </c>
      <c r="Q432" s="175">
        <f t="shared" si="103"/>
        <v>0.0003026941372752347</v>
      </c>
    </row>
    <row r="433" spans="3:17" ht="12.75">
      <c r="C433" s="37"/>
      <c r="D433" s="59">
        <f t="shared" si="109"/>
        <v>19.390000000000143</v>
      </c>
      <c r="E433" s="37"/>
      <c r="G433" s="42">
        <f t="shared" si="98"/>
        <v>-89.99724512112017</v>
      </c>
      <c r="H433" s="43">
        <f t="shared" si="100"/>
        <v>0.1</v>
      </c>
      <c r="I433" s="36">
        <f t="shared" si="99"/>
        <v>28.078785434927394</v>
      </c>
      <c r="J433" s="65">
        <f t="shared" si="106"/>
        <v>0.9809718074755431</v>
      </c>
      <c r="K433" s="95">
        <f t="shared" si="107"/>
        <v>2.642118211032712</v>
      </c>
      <c r="L433" s="96">
        <f t="shared" si="108"/>
        <v>-380.71764856418497</v>
      </c>
      <c r="M433" s="24">
        <f t="shared" si="105"/>
        <v>101.08362756573862</v>
      </c>
      <c r="N433" s="24"/>
      <c r="O433" s="24">
        <f t="shared" si="101"/>
        <v>-127</v>
      </c>
      <c r="P433" s="88">
        <f t="shared" si="102"/>
        <v>19.390000000000143</v>
      </c>
      <c r="Q433" s="175">
        <f t="shared" si="103"/>
        <v>0.0002921195076055441</v>
      </c>
    </row>
    <row r="434" spans="3:17" ht="12.75">
      <c r="C434" s="37"/>
      <c r="D434" s="59">
        <f t="shared" si="109"/>
        <v>19.440000000000143</v>
      </c>
      <c r="E434" s="37"/>
      <c r="G434" s="42">
        <f t="shared" si="98"/>
        <v>-89.9972932452847</v>
      </c>
      <c r="H434" s="43">
        <f t="shared" si="100"/>
        <v>0.1</v>
      </c>
      <c r="I434" s="36">
        <f t="shared" si="99"/>
        <v>28.078799530642275</v>
      </c>
      <c r="J434" s="65">
        <f t="shared" si="106"/>
        <v>0.9809727923829855</v>
      </c>
      <c r="K434" s="95">
        <f t="shared" si="107"/>
        <v>2.6421845356587554</v>
      </c>
      <c r="L434" s="96">
        <f t="shared" si="108"/>
        <v>-382.1215885391505</v>
      </c>
      <c r="M434" s="24">
        <f t="shared" si="105"/>
        <v>101.0836783103122</v>
      </c>
      <c r="N434" s="24"/>
      <c r="O434" s="24">
        <f t="shared" si="101"/>
        <v>-127</v>
      </c>
      <c r="P434" s="88">
        <f t="shared" si="102"/>
        <v>19.440000000000143</v>
      </c>
      <c r="Q434" s="175">
        <f t="shared" si="103"/>
        <v>0.0002819142976306881</v>
      </c>
    </row>
    <row r="435" spans="3:17" ht="12.75">
      <c r="C435" s="37"/>
      <c r="D435" s="59">
        <f t="shared" si="109"/>
        <v>19.490000000000144</v>
      </c>
      <c r="E435" s="37"/>
      <c r="G435" s="42">
        <f t="shared" si="98"/>
        <v>-89.99734052875868</v>
      </c>
      <c r="H435" s="43">
        <f t="shared" si="100"/>
        <v>0.1</v>
      </c>
      <c r="I435" s="36">
        <f t="shared" si="99"/>
        <v>28.07881313392239</v>
      </c>
      <c r="J435" s="65">
        <f t="shared" si="106"/>
        <v>0.9809737428830878</v>
      </c>
      <c r="K435" s="95">
        <f t="shared" si="107"/>
        <v>2.6422497017116724</v>
      </c>
      <c r="L435" s="96">
        <f t="shared" si="108"/>
        <v>-383.52552919433424</v>
      </c>
      <c r="M435" s="24">
        <f t="shared" si="105"/>
        <v>101.0837272821206</v>
      </c>
      <c r="N435" s="24"/>
      <c r="O435" s="24">
        <f t="shared" si="101"/>
        <v>-128</v>
      </c>
      <c r="P435" s="88">
        <f t="shared" si="102"/>
        <v>19.490000000000144</v>
      </c>
      <c r="Q435" s="175">
        <f t="shared" si="103"/>
        <v>0.00027206560233139114</v>
      </c>
    </row>
    <row r="436" spans="3:17" ht="12.75">
      <c r="C436" s="37"/>
      <c r="D436" s="59">
        <f t="shared" si="109"/>
        <v>19.540000000000145</v>
      </c>
      <c r="E436" s="37"/>
      <c r="G436" s="42">
        <f t="shared" si="98"/>
        <v>-89.99738698622956</v>
      </c>
      <c r="H436" s="43">
        <f t="shared" si="100"/>
        <v>0.1</v>
      </c>
      <c r="I436" s="36">
        <f t="shared" si="99"/>
        <v>28.078826261970757</v>
      </c>
      <c r="J436" s="65">
        <f t="shared" si="106"/>
        <v>0.9809746601778246</v>
      </c>
      <c r="K436" s="95">
        <f t="shared" si="107"/>
        <v>2.6423137294291403</v>
      </c>
      <c r="L436" s="96">
        <f t="shared" si="108"/>
        <v>-384.9294705059728</v>
      </c>
      <c r="M436" s="24">
        <f t="shared" si="105"/>
        <v>101.08377454309473</v>
      </c>
      <c r="N436" s="24"/>
      <c r="O436" s="24">
        <f t="shared" si="101"/>
        <v>-128</v>
      </c>
      <c r="P436" s="88">
        <f t="shared" si="102"/>
        <v>19.540000000000145</v>
      </c>
      <c r="Q436" s="175">
        <f t="shared" si="103"/>
        <v>0.0002625609673145808</v>
      </c>
    </row>
    <row r="437" spans="3:17" ht="12.75">
      <c r="C437" s="37"/>
      <c r="D437" s="59">
        <f t="shared" si="109"/>
        <v>19.590000000000146</v>
      </c>
      <c r="E437" s="37"/>
      <c r="G437" s="42">
        <f t="shared" si="98"/>
        <v>-89.99743263212807</v>
      </c>
      <c r="H437" s="43">
        <f t="shared" si="100"/>
        <v>0.1</v>
      </c>
      <c r="I437" s="36">
        <f t="shared" si="99"/>
        <v>28.07883893138942</v>
      </c>
      <c r="J437" s="65">
        <f t="shared" si="106"/>
        <v>0.9809755454271836</v>
      </c>
      <c r="K437" s="95">
        <f t="shared" si="107"/>
        <v>2.6423766386953567</v>
      </c>
      <c r="L437" s="96">
        <f t="shared" si="108"/>
        <v>-386.33341245113286</v>
      </c>
      <c r="M437" s="24">
        <f t="shared" si="105"/>
        <v>101.08382015300191</v>
      </c>
      <c r="N437" s="24"/>
      <c r="O437" s="24">
        <f t="shared" si="101"/>
        <v>-129</v>
      </c>
      <c r="P437" s="88">
        <f t="shared" si="102"/>
        <v>19.590000000000146</v>
      </c>
      <c r="Q437" s="175">
        <f t="shared" si="103"/>
        <v>0.00025338837325250194</v>
      </c>
    </row>
    <row r="438" spans="3:17" ht="12.75">
      <c r="C438" s="37"/>
      <c r="D438" s="59">
        <f t="shared" si="109"/>
        <v>19.640000000000146</v>
      </c>
      <c r="E438" s="37"/>
      <c r="G438" s="42">
        <f t="shared" si="98"/>
        <v>-89.9974774806328</v>
      </c>
      <c r="H438" s="43">
        <f t="shared" si="100"/>
        <v>0.1</v>
      </c>
      <c r="I438" s="36">
        <f t="shared" si="99"/>
        <v>28.078851158200457</v>
      </c>
      <c r="J438" s="65">
        <f t="shared" si="106"/>
        <v>0.980976399750631</v>
      </c>
      <c r="K438" s="95">
        <f t="shared" si="107"/>
        <v>2.642438449047214</v>
      </c>
      <c r="L438" s="96">
        <f t="shared" si="108"/>
        <v>-387.73735500768225</v>
      </c>
      <c r="M438" s="24">
        <f t="shared" si="105"/>
        <v>101.08386416952165</v>
      </c>
      <c r="N438" s="24"/>
      <c r="O438" s="24">
        <f t="shared" si="101"/>
        <v>-129</v>
      </c>
      <c r="P438" s="88">
        <f t="shared" si="102"/>
        <v>19.640000000000146</v>
      </c>
      <c r="Q438" s="175">
        <f t="shared" si="103"/>
        <v>0.0002445362207481559</v>
      </c>
    </row>
    <row r="439" spans="3:17" ht="12.75">
      <c r="C439" s="37"/>
      <c r="D439" s="59">
        <f t="shared" si="109"/>
        <v>19.690000000000147</v>
      </c>
      <c r="E439" s="37"/>
      <c r="G439" s="42">
        <f t="shared" si="98"/>
        <v>-89.99752154567457</v>
      </c>
      <c r="H439" s="43">
        <f t="shared" si="100"/>
        <v>0.1</v>
      </c>
      <c r="I439" s="36">
        <f t="shared" si="99"/>
        <v>28.078862957866235</v>
      </c>
      <c r="J439" s="65">
        <f t="shared" si="106"/>
        <v>0.9809772242285285</v>
      </c>
      <c r="K439" s="95">
        <f t="shared" si="107"/>
        <v>2.6424991796803607</v>
      </c>
      <c r="L439" s="96">
        <f t="shared" si="108"/>
        <v>-389.1412981542621</v>
      </c>
      <c r="M439" s="24">
        <f t="shared" si="105"/>
        <v>101.08390664831845</v>
      </c>
      <c r="N439" s="24"/>
      <c r="O439" s="24">
        <f t="shared" si="101"/>
        <v>-130</v>
      </c>
      <c r="P439" s="88">
        <f t="shared" si="102"/>
        <v>19.690000000000147</v>
      </c>
      <c r="Q439" s="175">
        <f t="shared" si="103"/>
        <v>0.0002359933155560123</v>
      </c>
    </row>
    <row r="440" spans="3:17" ht="12.75">
      <c r="C440" s="37"/>
      <c r="D440" s="59">
        <f t="shared" si="109"/>
        <v>19.740000000000148</v>
      </c>
      <c r="E440" s="37"/>
      <c r="G440" s="42">
        <f aca="true" t="shared" si="110" ref="G440:G503">IF((I438-I439)&lt;0,-ABS(G439-ATAN((g*COS(G439*PI()/180)*(D440-D439))/I439)*180/PI()),G439-ATAN((g*COS(G439*PI()/180)*(D440-D439))/I439)*180/PI())</f>
        <v>-89.99756484094077</v>
      </c>
      <c r="H440" s="43">
        <f t="shared" si="100"/>
        <v>0.1</v>
      </c>
      <c r="I440" s="36">
        <f aca="true" t="shared" si="111" ref="I440:I503">ABS(I439+(((F440-J439)/Mo-g*SIN(G440*PI()/180)))*(D440-D439))</f>
        <v>28.078874345308957</v>
      </c>
      <c r="J440" s="65">
        <f t="shared" si="106"/>
        <v>0.9809780199034983</v>
      </c>
      <c r="K440" s="95">
        <f t="shared" si="107"/>
        <v>2.642558849455164</v>
      </c>
      <c r="L440" s="96">
        <f t="shared" si="108"/>
        <v>-390.54524187025953</v>
      </c>
      <c r="M440" s="24">
        <f t="shared" si="105"/>
        <v>101.08394764311225</v>
      </c>
      <c r="N440" s="24"/>
      <c r="O440" s="24">
        <f t="shared" si="101"/>
        <v>-130</v>
      </c>
      <c r="P440" s="88">
        <f t="shared" si="102"/>
        <v>19.740000000000148</v>
      </c>
      <c r="Q440" s="175">
        <f t="shared" si="103"/>
        <v>0.00022774885444220804</v>
      </c>
    </row>
    <row r="441" spans="3:17" ht="12.75">
      <c r="C441" s="37"/>
      <c r="D441" s="59">
        <f t="shared" si="109"/>
        <v>19.79000000000015</v>
      </c>
      <c r="E441" s="37"/>
      <c r="G441" s="42">
        <f t="shared" si="110"/>
        <v>-89.9976073798796</v>
      </c>
      <c r="H441" s="43">
        <f t="shared" si="100"/>
        <v>0.1</v>
      </c>
      <c r="I441" s="36">
        <f t="shared" si="111"/>
        <v>28.078885334929534</v>
      </c>
      <c r="J441" s="65">
        <f t="shared" si="106"/>
        <v>0.9809787877817409</v>
      </c>
      <c r="K441" s="95">
        <f t="shared" si="107"/>
        <v>2.642617476902563</v>
      </c>
      <c r="L441" s="96">
        <f t="shared" si="108"/>
        <v>-391.94918613578193</v>
      </c>
      <c r="M441" s="24">
        <f t="shared" si="105"/>
        <v>101.08398720574633</v>
      </c>
      <c r="N441" s="24"/>
      <c r="O441" s="24">
        <f t="shared" si="101"/>
        <v>-131</v>
      </c>
      <c r="P441" s="88">
        <f t="shared" si="102"/>
        <v>19.79000000000015</v>
      </c>
      <c r="Q441" s="175">
        <f t="shared" si="103"/>
        <v>0.00021979241154212702</v>
      </c>
    </row>
    <row r="442" spans="3:17" ht="12.75">
      <c r="C442" s="37"/>
      <c r="D442" s="59">
        <f t="shared" si="109"/>
        <v>19.84000000000015</v>
      </c>
      <c r="E442" s="37"/>
      <c r="G442" s="42">
        <f t="shared" si="110"/>
        <v>-89.99764917570428</v>
      </c>
      <c r="H442" s="43">
        <f t="shared" si="100"/>
        <v>0.1</v>
      </c>
      <c r="I442" s="36">
        <f t="shared" si="111"/>
        <v>28.078895940625802</v>
      </c>
      <c r="J442" s="65">
        <f t="shared" si="106"/>
        <v>0.9809795288343083</v>
      </c>
      <c r="K442" s="95">
        <f t="shared" si="107"/>
        <v>2.642675080229821</v>
      </c>
      <c r="L442" s="96">
        <f t="shared" si="108"/>
        <v>-393.35313093163154</v>
      </c>
      <c r="M442" s="24">
        <f t="shared" si="105"/>
        <v>101.08402538625289</v>
      </c>
      <c r="N442" s="24"/>
      <c r="O442" s="24">
        <f t="shared" si="101"/>
        <v>-131</v>
      </c>
      <c r="P442" s="88">
        <f t="shared" si="102"/>
        <v>19.84000000000015</v>
      </c>
      <c r="Q442" s="175">
        <f t="shared" si="103"/>
        <v>0.00021211392535746808</v>
      </c>
    </row>
    <row r="443" spans="3:17" ht="12.75">
      <c r="C443" s="37"/>
      <c r="D443" s="59">
        <f t="shared" si="109"/>
        <v>19.89000000000015</v>
      </c>
      <c r="E443" s="37"/>
      <c r="G443" s="42">
        <f t="shared" si="110"/>
        <v>-89.99769024139715</v>
      </c>
      <c r="H443" s="43">
        <f aca="true" t="shared" si="112" ref="H443:H506">Mo</f>
        <v>0.1</v>
      </c>
      <c r="I443" s="36">
        <f t="shared" si="111"/>
        <v>28.078906175810086</v>
      </c>
      <c r="J443" s="65">
        <f t="shared" si="106"/>
        <v>0.9809802439983308</v>
      </c>
      <c r="K443" s="95">
        <f t="shared" si="107"/>
        <v>2.6427316773261795</v>
      </c>
      <c r="L443" s="96">
        <f t="shared" si="108"/>
        <v>-394.7570762392813</v>
      </c>
      <c r="M443" s="24">
        <f t="shared" si="105"/>
        <v>101.08406223291631</v>
      </c>
      <c r="N443" s="24"/>
      <c r="O443" s="24">
        <f t="shared" si="101"/>
        <v>-132</v>
      </c>
      <c r="P443" s="88">
        <f t="shared" si="102"/>
        <v>19.89000000000015</v>
      </c>
      <c r="Q443" s="175">
        <f t="shared" si="103"/>
        <v>0.0002047036856822586</v>
      </c>
    </row>
    <row r="444" spans="3:17" ht="12.75">
      <c r="C444" s="37"/>
      <c r="D444" s="59">
        <f t="shared" si="109"/>
        <v>19.94000000000015</v>
      </c>
      <c r="E444" s="37"/>
      <c r="G444" s="42">
        <f t="shared" si="110"/>
        <v>-89.99773058971368</v>
      </c>
      <c r="H444" s="43">
        <f t="shared" si="112"/>
        <v>0.1</v>
      </c>
      <c r="I444" s="36">
        <f t="shared" si="111"/>
        <v>28.078916053426163</v>
      </c>
      <c r="J444" s="65">
        <f t="shared" si="106"/>
        <v>0.9809809341782028</v>
      </c>
      <c r="K444" s="95">
        <f t="shared" si="107"/>
        <v>2.6427872857684114</v>
      </c>
      <c r="L444" s="96">
        <f t="shared" si="108"/>
        <v>-396.1610220408513</v>
      </c>
      <c r="M444" s="24">
        <f t="shared" si="105"/>
        <v>101.08409779233419</v>
      </c>
      <c r="N444" s="24"/>
      <c r="O444" s="24">
        <f t="shared" si="101"/>
        <v>-132</v>
      </c>
      <c r="P444" s="88">
        <f t="shared" si="102"/>
        <v>19.94000000000015</v>
      </c>
      <c r="Q444" s="175">
        <f t="shared" si="103"/>
        <v>0.00019755232152362796</v>
      </c>
    </row>
    <row r="445" spans="3:17" ht="12.75">
      <c r="C445" s="37"/>
      <c r="D445" s="59">
        <f t="shared" si="109"/>
        <v>19.99000000000015</v>
      </c>
      <c r="E445" s="37"/>
      <c r="G445" s="42">
        <f t="shared" si="110"/>
        <v>-89.9977702331865</v>
      </c>
      <c r="H445" s="43">
        <f t="shared" si="112"/>
        <v>0.1</v>
      </c>
      <c r="I445" s="36">
        <f t="shared" si="111"/>
        <v>28.078925585965628</v>
      </c>
      <c r="J445" s="65">
        <f t="shared" si="106"/>
        <v>0.9809816002467249</v>
      </c>
      <c r="K445" s="95">
        <f t="shared" si="107"/>
        <v>2.642841922826277</v>
      </c>
      <c r="L445" s="96">
        <f t="shared" si="108"/>
        <v>-397.56496831908646</v>
      </c>
      <c r="M445" s="24">
        <f t="shared" si="105"/>
        <v>101.08413210947626</v>
      </c>
      <c r="N445" s="24"/>
      <c r="O445" s="24">
        <f t="shared" si="101"/>
        <v>-133</v>
      </c>
      <c r="P445" s="88">
        <f t="shared" si="102"/>
        <v>19.99000000000015</v>
      </c>
      <c r="Q445" s="175">
        <f t="shared" si="103"/>
        <v>0.0001906507893067983</v>
      </c>
    </row>
    <row r="446" spans="3:17" ht="12.75">
      <c r="C446" s="37"/>
      <c r="D446" s="59">
        <f t="shared" si="109"/>
        <v>20.040000000000152</v>
      </c>
      <c r="E446" s="37"/>
      <c r="G446" s="42">
        <f t="shared" si="110"/>
        <v>-89.99780918412921</v>
      </c>
      <c r="H446" s="43">
        <f t="shared" si="112"/>
        <v>0.1</v>
      </c>
      <c r="I446" s="36">
        <f t="shared" si="111"/>
        <v>28.078934785483693</v>
      </c>
      <c r="J446" s="65">
        <f t="shared" si="106"/>
        <v>0.9809822430462082</v>
      </c>
      <c r="K446" s="95">
        <f t="shared" si="107"/>
        <v>2.642895605467887</v>
      </c>
      <c r="L446" s="96">
        <f t="shared" si="108"/>
        <v>-398.96891505733436</v>
      </c>
      <c r="M446" s="24">
        <f t="shared" si="105"/>
        <v>101.0841652277413</v>
      </c>
      <c r="N446" s="24"/>
      <c r="O446" s="24">
        <f t="shared" si="101"/>
        <v>-133</v>
      </c>
      <c r="P446" s="88">
        <f t="shared" si="102"/>
        <v>20.040000000000152</v>
      </c>
      <c r="Q446" s="175">
        <f t="shared" si="103"/>
        <v>0.0001839903612932377</v>
      </c>
    </row>
    <row r="447" spans="3:17" ht="12.75">
      <c r="C447" s="37"/>
      <c r="D447" s="59">
        <f t="shared" si="109"/>
        <v>20.090000000000153</v>
      </c>
      <c r="E447" s="37"/>
      <c r="G447" s="42">
        <f t="shared" si="110"/>
        <v>-89.99784745464028</v>
      </c>
      <c r="H447" s="43">
        <f t="shared" si="112"/>
        <v>0.1</v>
      </c>
      <c r="I447" s="36">
        <f t="shared" si="111"/>
        <v>28.078943663614435</v>
      </c>
      <c r="J447" s="65">
        <f t="shared" si="106"/>
        <v>0.9809828633895405</v>
      </c>
      <c r="K447" s="95">
        <f t="shared" si="107"/>
        <v>2.642948350364971</v>
      </c>
      <c r="L447" s="96">
        <f t="shared" si="108"/>
        <v>-400.3728622395243</v>
      </c>
      <c r="M447" s="24">
        <f t="shared" si="105"/>
        <v>101.08419718901197</v>
      </c>
      <c r="N447" s="24"/>
      <c r="O447" s="24">
        <f t="shared" si="101"/>
        <v>-133</v>
      </c>
      <c r="P447" s="88">
        <f t="shared" si="102"/>
        <v>20.090000000000153</v>
      </c>
      <c r="Q447" s="175">
        <f t="shared" si="103"/>
        <v>0.000177562614851465</v>
      </c>
    </row>
    <row r="448" spans="3:17" ht="12.75">
      <c r="C448" s="37"/>
      <c r="D448" s="59">
        <f t="shared" si="109"/>
        <v>20.140000000000153</v>
      </c>
      <c r="E448" s="37"/>
      <c r="G448" s="42">
        <f t="shared" si="110"/>
        <v>-89.99788505660676</v>
      </c>
      <c r="H448" s="43">
        <f t="shared" si="112"/>
        <v>0.1</v>
      </c>
      <c r="I448" s="36">
        <f t="shared" si="111"/>
        <v>28.0789522315855</v>
      </c>
      <c r="J448" s="65">
        <f t="shared" si="106"/>
        <v>0.9809834620612121</v>
      </c>
      <c r="K448" s="95">
        <f t="shared" si="107"/>
        <v>2.64300017389805</v>
      </c>
      <c r="L448" s="96">
        <f t="shared" si="108"/>
        <v>-401.7768098501471</v>
      </c>
      <c r="M448" s="24">
        <f t="shared" si="105"/>
        <v>101.0842280337078</v>
      </c>
      <c r="N448" s="24"/>
      <c r="O448" s="24">
        <f t="shared" si="101"/>
        <v>-134</v>
      </c>
      <c r="P448" s="88">
        <f t="shared" si="102"/>
        <v>20.140000000000153</v>
      </c>
      <c r="Q448" s="175">
        <f t="shared" si="103"/>
        <v>0.00017135942130152882</v>
      </c>
    </row>
    <row r="449" spans="3:17" ht="12.75">
      <c r="C449" s="37"/>
      <c r="D449" s="59">
        <f t="shared" si="109"/>
        <v>20.190000000000154</v>
      </c>
      <c r="E449" s="37"/>
      <c r="G449" s="42">
        <f t="shared" si="110"/>
        <v>-89.99792200170805</v>
      </c>
      <c r="H449" s="43">
        <f t="shared" si="112"/>
        <v>0.1</v>
      </c>
      <c r="I449" s="36">
        <f t="shared" si="111"/>
        <v>28.078960500232302</v>
      </c>
      <c r="J449" s="65">
        <f t="shared" si="106"/>
        <v>0.980984039818309</v>
      </c>
      <c r="K449" s="95">
        <f t="shared" si="107"/>
        <v>2.6430510921615262</v>
      </c>
      <c r="L449" s="96">
        <f t="shared" si="108"/>
        <v>-403.1807578742354</v>
      </c>
      <c r="M449" s="24">
        <f t="shared" si="105"/>
        <v>101.08425780083628</v>
      </c>
      <c r="N449" s="24"/>
      <c r="O449" s="24">
        <f t="shared" si="101"/>
        <v>-134</v>
      </c>
      <c r="P449" s="88">
        <f t="shared" si="102"/>
        <v>20.190000000000154</v>
      </c>
      <c r="Q449" s="175">
        <f t="shared" si="103"/>
        <v>0.00016537293603846356</v>
      </c>
    </row>
    <row r="450" spans="3:17" ht="12.75">
      <c r="C450" s="37"/>
      <c r="D450" s="59">
        <f t="shared" si="109"/>
        <v>20.240000000000155</v>
      </c>
      <c r="E450" s="37"/>
      <c r="G450" s="42">
        <f t="shared" si="110"/>
        <v>-89.99795830141943</v>
      </c>
      <c r="H450" s="43">
        <f t="shared" si="112"/>
        <v>0.1</v>
      </c>
      <c r="I450" s="36">
        <f t="shared" si="111"/>
        <v>28.078968480011728</v>
      </c>
      <c r="J450" s="65">
        <f t="shared" si="106"/>
        <v>0.9809845973914691</v>
      </c>
      <c r="K450" s="95">
        <f t="shared" si="107"/>
        <v>2.643101120968678</v>
      </c>
      <c r="L450" s="96">
        <f t="shared" si="108"/>
        <v>-404.5847062973446</v>
      </c>
      <c r="M450" s="24">
        <f t="shared" si="105"/>
        <v>101.08428652804223</v>
      </c>
      <c r="N450" s="24"/>
      <c r="O450" s="24">
        <f t="shared" si="101"/>
        <v>-135</v>
      </c>
      <c r="P450" s="88">
        <f t="shared" si="102"/>
        <v>20.240000000000155</v>
      </c>
      <c r="Q450" s="175">
        <f t="shared" si="103"/>
        <v>0.0001595955885136368</v>
      </c>
    </row>
    <row r="451" spans="3:17" ht="12.75">
      <c r="C451" s="37"/>
      <c r="D451" s="59">
        <f t="shared" si="109"/>
        <v>20.290000000000155</v>
      </c>
      <c r="E451" s="37"/>
      <c r="G451" s="42">
        <f t="shared" si="110"/>
        <v>-89.9979939670157</v>
      </c>
      <c r="H451" s="43">
        <f t="shared" si="112"/>
        <v>0.1</v>
      </c>
      <c r="I451" s="36">
        <f t="shared" si="111"/>
        <v>28.078976181015356</v>
      </c>
      <c r="J451" s="65">
        <f t="shared" si="106"/>
        <v>0.9809851354858072</v>
      </c>
      <c r="K451" s="95">
        <f t="shared" si="107"/>
        <v>2.64315027585657</v>
      </c>
      <c r="L451" s="96">
        <f t="shared" si="108"/>
        <v>-405.9886551055349</v>
      </c>
      <c r="M451" s="24">
        <f t="shared" si="105"/>
        <v>101.08431425165529</v>
      </c>
      <c r="N451" s="24"/>
      <c r="O451" s="24">
        <f t="shared" si="101"/>
        <v>-135</v>
      </c>
      <c r="P451" s="88">
        <f t="shared" si="102"/>
        <v>20.290000000000155</v>
      </c>
      <c r="Q451" s="175">
        <f t="shared" si="103"/>
        <v>0.0001540200725713681</v>
      </c>
    </row>
    <row r="452" spans="3:17" ht="12.75">
      <c r="C452" s="37"/>
      <c r="D452" s="59">
        <f t="shared" si="109"/>
        <v>20.340000000000156</v>
      </c>
      <c r="E452" s="37"/>
      <c r="G452" s="42">
        <f t="shared" si="110"/>
        <v>-89.99802900957467</v>
      </c>
      <c r="H452" s="43">
        <f t="shared" si="112"/>
        <v>0.1</v>
      </c>
      <c r="I452" s="36">
        <f t="shared" si="111"/>
        <v>28.078983612982228</v>
      </c>
      <c r="J452" s="65">
        <f t="shared" si="106"/>
        <v>0.9809856547818062</v>
      </c>
      <c r="K452" s="95">
        <f t="shared" si="107"/>
        <v>2.643198572090877</v>
      </c>
      <c r="L452" s="96">
        <f t="shared" si="108"/>
        <v>-407.39260428535334</v>
      </c>
      <c r="M452" s="24">
        <f t="shared" si="105"/>
        <v>101.08434100673603</v>
      </c>
      <c r="N452" s="24"/>
      <c r="O452" s="24">
        <f t="shared" si="101"/>
        <v>-136</v>
      </c>
      <c r="P452" s="88">
        <f t="shared" si="102"/>
        <v>20.340000000000156</v>
      </c>
      <c r="Q452" s="175">
        <f t="shared" si="103"/>
        <v>0.0001486393374250362</v>
      </c>
    </row>
    <row r="453" spans="3:17" ht="12.75">
      <c r="C453" s="37"/>
      <c r="D453" s="59">
        <f t="shared" si="109"/>
        <v>20.390000000000157</v>
      </c>
      <c r="E453" s="37"/>
      <c r="G453" s="42">
        <f t="shared" si="110"/>
        <v>-89.99806343998058</v>
      </c>
      <c r="H453" s="43">
        <f t="shared" si="112"/>
        <v>0.1</v>
      </c>
      <c r="I453" s="36">
        <f t="shared" si="111"/>
        <v>28.078990785311152</v>
      </c>
      <c r="J453" s="65">
        <f t="shared" si="106"/>
        <v>0.9809861559361771</v>
      </c>
      <c r="K453" s="95">
        <f t="shared" si="107"/>
        <v>2.6432460246706238</v>
      </c>
      <c r="L453" s="96">
        <f t="shared" si="108"/>
        <v>-408.79655382381696</v>
      </c>
      <c r="M453" s="24">
        <f t="shared" si="105"/>
        <v>101.08436682712015</v>
      </c>
      <c r="N453" s="24"/>
      <c r="O453" s="24">
        <f t="shared" si="101"/>
        <v>-136</v>
      </c>
      <c r="P453" s="88">
        <f t="shared" si="102"/>
        <v>20.390000000000157</v>
      </c>
      <c r="Q453" s="175">
        <f t="shared" si="103"/>
        <v>0.00014344657849107786</v>
      </c>
    </row>
    <row r="454" spans="3:17" ht="12.75">
      <c r="C454" s="37"/>
      <c r="D454" s="59">
        <f t="shared" si="109"/>
        <v>20.440000000000158</v>
      </c>
      <c r="E454" s="37"/>
      <c r="G454" s="42">
        <f t="shared" si="110"/>
        <v>-89.99809726892752</v>
      </c>
      <c r="H454" s="43">
        <f t="shared" si="112"/>
        <v>0.1</v>
      </c>
      <c r="I454" s="36">
        <f t="shared" si="111"/>
        <v>28.078997707072595</v>
      </c>
      <c r="J454" s="65">
        <f t="shared" si="106"/>
        <v>0.9809866395826898</v>
      </c>
      <c r="K454" s="95">
        <f t="shared" si="107"/>
        <v>2.6432926483328427</v>
      </c>
      <c r="L454" s="96">
        <f t="shared" si="108"/>
        <v>-410.20050370839647</v>
      </c>
      <c r="M454" s="24">
        <f t="shared" si="105"/>
        <v>101.08439174546135</v>
      </c>
      <c r="N454" s="24"/>
      <c r="O454" s="24">
        <f aca="true" t="shared" si="113" ref="O454:O517">ROUND(L454/3,0)</f>
        <v>-137</v>
      </c>
      <c r="P454" s="88">
        <f aca="true" t="shared" si="114" ref="P454:P517">D454</f>
        <v>20.440000000000158</v>
      </c>
      <c r="Q454" s="175">
        <f t="shared" si="103"/>
        <v>0.00013843522886247485</v>
      </c>
    </row>
    <row r="455" spans="3:17" ht="12.75">
      <c r="C455" s="37"/>
      <c r="D455" s="59">
        <f t="shared" si="109"/>
        <v>20.49000000000016</v>
      </c>
      <c r="E455" s="37"/>
      <c r="G455" s="42">
        <f t="shared" si="110"/>
        <v>-89.99813050692272</v>
      </c>
      <c r="H455" s="43">
        <f t="shared" si="112"/>
        <v>0.1</v>
      </c>
      <c r="I455" s="36">
        <f t="shared" si="111"/>
        <v>28.07900438702015</v>
      </c>
      <c r="J455" s="65">
        <f t="shared" si="106"/>
        <v>0.9809871063329744</v>
      </c>
      <c r="K455" s="95">
        <f t="shared" si="107"/>
        <v>2.643338457557148</v>
      </c>
      <c r="L455" s="96">
        <f t="shared" si="108"/>
        <v>-411.6044539270001</v>
      </c>
      <c r="M455" s="24">
        <f t="shared" si="105"/>
        <v>101.08441579327254</v>
      </c>
      <c r="N455" s="24"/>
      <c r="O455" s="24">
        <f t="shared" si="113"/>
        <v>-137</v>
      </c>
      <c r="P455" s="88">
        <f t="shared" si="114"/>
        <v>20.49000000000016</v>
      </c>
      <c r="Q455" s="175">
        <f aca="true" t="shared" si="115" ref="Q455:Q518">(I455-I454)/(D455-D454)</f>
        <v>0.00013359895106645846</v>
      </c>
    </row>
    <row r="456" spans="3:17" ht="12.75">
      <c r="C456" s="37"/>
      <c r="D456" s="59">
        <f t="shared" si="109"/>
        <v>20.54000000000016</v>
      </c>
      <c r="E456" s="37"/>
      <c r="G456" s="42">
        <f t="shared" si="110"/>
        <v>-89.99816316428982</v>
      </c>
      <c r="H456" s="43">
        <f t="shared" si="112"/>
        <v>0.1</v>
      </c>
      <c r="I456" s="36">
        <f t="shared" si="111"/>
        <v>28.0790108336016</v>
      </c>
      <c r="J456" s="65">
        <f t="shared" si="106"/>
        <v>0.9809875567772938</v>
      </c>
      <c r="K456" s="95">
        <f t="shared" si="107"/>
        <v>2.6433834665702336</v>
      </c>
      <c r="L456" s="96">
        <f t="shared" si="108"/>
        <v>-413.00840446795877</v>
      </c>
      <c r="M456" s="24">
        <f t="shared" si="105"/>
        <v>101.08443900096576</v>
      </c>
      <c r="N456" s="24"/>
      <c r="O456" s="24">
        <f t="shared" si="113"/>
        <v>-138</v>
      </c>
      <c r="P456" s="88">
        <f t="shared" si="114"/>
        <v>20.54000000000016</v>
      </c>
      <c r="Q456" s="175">
        <f t="shared" si="115"/>
        <v>0.0001289316290353763</v>
      </c>
    </row>
    <row r="457" spans="3:17" ht="12.75">
      <c r="C457" s="37"/>
      <c r="D457" s="59">
        <f t="shared" si="109"/>
        <v>20.59000000000016</v>
      </c>
      <c r="E457" s="37"/>
      <c r="G457" s="42">
        <f t="shared" si="110"/>
        <v>-89.99819525117212</v>
      </c>
      <c r="H457" s="43">
        <f t="shared" si="112"/>
        <v>0.1</v>
      </c>
      <c r="I457" s="36">
        <f t="shared" si="111"/>
        <v>28.079017054969622</v>
      </c>
      <c r="J457" s="65">
        <f t="shared" si="106"/>
        <v>0.9809879914852916</v>
      </c>
      <c r="K457" s="95">
        <f t="shared" si="107"/>
        <v>2.6434276893502884</v>
      </c>
      <c r="L457" s="96">
        <f t="shared" si="108"/>
        <v>-414.41235532001076</v>
      </c>
      <c r="M457" s="24">
        <f t="shared" si="105"/>
        <v>101.08446139789064</v>
      </c>
      <c r="N457" s="24"/>
      <c r="O457" s="24">
        <f t="shared" si="113"/>
        <v>-138</v>
      </c>
      <c r="P457" s="88">
        <f t="shared" si="114"/>
        <v>20.59000000000016</v>
      </c>
      <c r="Q457" s="175">
        <f t="shared" si="115"/>
        <v>0.000124427360432831</v>
      </c>
    </row>
    <row r="458" spans="3:17" ht="12.75">
      <c r="C458" s="37"/>
      <c r="D458" s="59">
        <f t="shared" si="109"/>
        <v>20.64000000000016</v>
      </c>
      <c r="E458" s="37"/>
      <c r="G458" s="42">
        <f t="shared" si="110"/>
        <v>-89.99822677753568</v>
      </c>
      <c r="H458" s="43">
        <f t="shared" si="112"/>
        <v>0.1</v>
      </c>
      <c r="I458" s="36">
        <f t="shared" si="111"/>
        <v>28.07902305899207</v>
      </c>
      <c r="J458" s="65">
        <f t="shared" si="106"/>
        <v>0.9809884110067116</v>
      </c>
      <c r="K458" s="95">
        <f t="shared" si="107"/>
        <v>2.6434711396313384</v>
      </c>
      <c r="L458" s="96">
        <f t="shared" si="108"/>
        <v>-415.81630647228803</v>
      </c>
      <c r="M458" s="24">
        <f t="shared" si="105"/>
        <v>101.08448301237146</v>
      </c>
      <c r="N458" s="24"/>
      <c r="O458" s="24">
        <f t="shared" si="113"/>
        <v>-139</v>
      </c>
      <c r="P458" s="88">
        <f t="shared" si="114"/>
        <v>20.64000000000016</v>
      </c>
      <c r="Q458" s="175">
        <f t="shared" si="115"/>
        <v>0.00012008044897981847</v>
      </c>
    </row>
    <row r="459" spans="3:17" ht="12.75">
      <c r="C459" s="37"/>
      <c r="D459" s="59">
        <f t="shared" si="109"/>
        <v>20.69000000000016</v>
      </c>
      <c r="E459" s="37"/>
      <c r="G459" s="42">
        <f t="shared" si="110"/>
        <v>-89.99825775317242</v>
      </c>
      <c r="H459" s="43">
        <f t="shared" si="112"/>
        <v>0.1</v>
      </c>
      <c r="I459" s="36">
        <f t="shared" si="111"/>
        <v>28.079028853261946</v>
      </c>
      <c r="J459" s="65">
        <f t="shared" si="106"/>
        <v>0.9809888158720925</v>
      </c>
      <c r="K459" s="95">
        <f t="shared" si="107"/>
        <v>2.6435138309075104</v>
      </c>
      <c r="L459" s="96">
        <f t="shared" si="108"/>
        <v>-417.22025791430207</v>
      </c>
      <c r="M459" s="24">
        <f t="shared" si="105"/>
        <v>101.08450387174301</v>
      </c>
      <c r="N459" s="24"/>
      <c r="O459" s="24">
        <f t="shared" si="113"/>
        <v>-139</v>
      </c>
      <c r="P459" s="88">
        <f t="shared" si="114"/>
        <v>20.69000000000016</v>
      </c>
      <c r="Q459" s="175">
        <f t="shared" si="115"/>
        <v>0.00011588539749140926</v>
      </c>
    </row>
    <row r="460" spans="3:17" ht="12.75">
      <c r="C460" s="37"/>
      <c r="D460" s="59">
        <f t="shared" si="109"/>
        <v>20.740000000000162</v>
      </c>
      <c r="E460" s="37"/>
      <c r="G460" s="42">
        <f t="shared" si="110"/>
        <v>-89.99828818770324</v>
      </c>
      <c r="H460" s="43">
        <f t="shared" si="112"/>
        <v>0.1</v>
      </c>
      <c r="I460" s="36">
        <f t="shared" si="111"/>
        <v>28.079034445106984</v>
      </c>
      <c r="J460" s="65">
        <f t="shared" si="106"/>
        <v>0.9809892065934397</v>
      </c>
      <c r="K460" s="95">
        <f t="shared" si="107"/>
        <v>2.643555776437221</v>
      </c>
      <c r="L460" s="96">
        <f t="shared" si="108"/>
        <v>-418.6242096359308</v>
      </c>
      <c r="M460" s="24">
        <f t="shared" si="105"/>
        <v>101.08452400238515</v>
      </c>
      <c r="N460" s="24"/>
      <c r="O460" s="24">
        <f t="shared" si="113"/>
        <v>-140</v>
      </c>
      <c r="P460" s="88">
        <f t="shared" si="114"/>
        <v>20.740000000000162</v>
      </c>
      <c r="Q460" s="175">
        <f t="shared" si="115"/>
        <v>0.0001118369007713211</v>
      </c>
    </row>
    <row r="461" spans="3:17" ht="12.75">
      <c r="C461" s="37"/>
      <c r="D461" s="59">
        <f t="shared" si="109"/>
        <v>20.790000000000163</v>
      </c>
      <c r="E461" s="37"/>
      <c r="G461" s="42">
        <f t="shared" si="110"/>
        <v>-89.99831809058088</v>
      </c>
      <c r="H461" s="43">
        <f t="shared" si="112"/>
        <v>0.1</v>
      </c>
      <c r="I461" s="36">
        <f t="shared" si="111"/>
        <v>28.07903984159893</v>
      </c>
      <c r="J461" s="65">
        <f t="shared" si="106"/>
        <v>0.9809895836648714</v>
      </c>
      <c r="K461" s="95">
        <f t="shared" si="107"/>
        <v>2.6435969892472952</v>
      </c>
      <c r="L461" s="96">
        <f t="shared" si="108"/>
        <v>-420.0281616274059</v>
      </c>
      <c r="M461" s="24">
        <f t="shared" si="105"/>
        <v>101.08454342975615</v>
      </c>
      <c r="N461" s="24"/>
      <c r="O461" s="24">
        <f t="shared" si="113"/>
        <v>-140</v>
      </c>
      <c r="P461" s="88">
        <f t="shared" si="114"/>
        <v>20.790000000000163</v>
      </c>
      <c r="Q461" s="175">
        <f t="shared" si="115"/>
        <v>0.00010792983893281718</v>
      </c>
    </row>
    <row r="462" spans="3:17" ht="12.75">
      <c r="C462" s="37"/>
      <c r="D462" s="59">
        <f t="shared" si="109"/>
        <v>20.840000000000163</v>
      </c>
      <c r="E462" s="37"/>
      <c r="G462" s="42">
        <f t="shared" si="110"/>
        <v>-89.99834747109298</v>
      </c>
      <c r="H462" s="43">
        <f t="shared" si="112"/>
        <v>0.1</v>
      </c>
      <c r="I462" s="36">
        <f t="shared" si="111"/>
        <v>28.07904504956248</v>
      </c>
      <c r="J462" s="65">
        <f t="shared" si="106"/>
        <v>0.9809899475632453</v>
      </c>
      <c r="K462" s="95">
        <f t="shared" si="107"/>
        <v>2.6436374821370103</v>
      </c>
      <c r="L462" s="96">
        <f t="shared" si="108"/>
        <v>-421.43211387930006</v>
      </c>
      <c r="M462" s="24">
        <f t="shared" si="105"/>
        <v>101.08456217842493</v>
      </c>
      <c r="N462" s="24"/>
      <c r="O462" s="24">
        <f t="shared" si="113"/>
        <v>-140</v>
      </c>
      <c r="P462" s="88">
        <f t="shared" si="114"/>
        <v>20.840000000000163</v>
      </c>
      <c r="Q462" s="175">
        <f t="shared" si="115"/>
        <v>0.00010415927100382157</v>
      </c>
    </row>
    <row r="463" spans="3:17" ht="12.75">
      <c r="C463" s="37"/>
      <c r="D463" s="59">
        <f t="shared" si="109"/>
        <v>20.890000000000164</v>
      </c>
      <c r="E463" s="37"/>
      <c r="G463" s="42">
        <f t="shared" si="110"/>
        <v>-89.9983763383649</v>
      </c>
      <c r="H463" s="43">
        <f t="shared" si="112"/>
        <v>0.1</v>
      </c>
      <c r="I463" s="36">
        <f t="shared" si="111"/>
        <v>28.079050075583908</v>
      </c>
      <c r="J463" s="65">
        <f t="shared" si="106"/>
        <v>0.9809902987487595</v>
      </c>
      <c r="K463" s="95">
        <f t="shared" si="107"/>
        <v>2.64367726768207</v>
      </c>
      <c r="L463" s="96">
        <f t="shared" si="108"/>
        <v>-422.8360663825155</v>
      </c>
      <c r="M463" s="24">
        <f t="shared" si="105"/>
        <v>101.08458027210207</v>
      </c>
      <c r="N463" s="24"/>
      <c r="O463" s="24">
        <f t="shared" si="113"/>
        <v>-141</v>
      </c>
      <c r="P463" s="88">
        <f t="shared" si="114"/>
        <v>20.890000000000164</v>
      </c>
      <c r="Q463" s="175">
        <f t="shared" si="115"/>
        <v>0.0001005204285320346</v>
      </c>
    </row>
    <row r="464" spans="3:17" ht="12.75">
      <c r="C464" s="37"/>
      <c r="D464" s="59">
        <f t="shared" si="109"/>
        <v>20.940000000000165</v>
      </c>
      <c r="E464" s="37"/>
      <c r="G464" s="42">
        <f t="shared" si="110"/>
        <v>-89.99840470136257</v>
      </c>
      <c r="H464" s="43">
        <f t="shared" si="112"/>
        <v>0.1</v>
      </c>
      <c r="I464" s="36">
        <f t="shared" si="111"/>
        <v>28.0790549260194</v>
      </c>
      <c r="J464" s="65">
        <f t="shared" si="106"/>
        <v>0.9809906376655363</v>
      </c>
      <c r="K464" s="95">
        <f t="shared" si="107"/>
        <v>2.6437163582385113</v>
      </c>
      <c r="L464" s="96">
        <f t="shared" si="108"/>
        <v>-424.2400191282723</v>
      </c>
      <c r="M464" s="24">
        <f t="shared" si="105"/>
        <v>101.08459773366984</v>
      </c>
      <c r="N464" s="24"/>
      <c r="O464" s="24">
        <f t="shared" si="113"/>
        <v>-141</v>
      </c>
      <c r="P464" s="88">
        <f t="shared" si="114"/>
        <v>20.940000000000165</v>
      </c>
      <c r="Q464" s="175">
        <f t="shared" si="115"/>
        <v>9.700870982953664E-05</v>
      </c>
    </row>
    <row r="465" spans="3:17" ht="12.75">
      <c r="C465" s="37"/>
      <c r="D465" s="59">
        <f t="shared" si="109"/>
        <v>20.990000000000165</v>
      </c>
      <c r="E465" s="37"/>
      <c r="G465" s="42">
        <f t="shared" si="110"/>
        <v>-89.99843256889528</v>
      </c>
      <c r="H465" s="43">
        <f t="shared" si="112"/>
        <v>0.1</v>
      </c>
      <c r="I465" s="36">
        <f t="shared" si="111"/>
        <v>28.079059607003085</v>
      </c>
      <c r="J465" s="65">
        <f t="shared" si="106"/>
        <v>0.9809909647421823</v>
      </c>
      <c r="K465" s="95">
        <f t="shared" si="107"/>
        <v>2.6437547659465377</v>
      </c>
      <c r="L465" s="96">
        <f t="shared" si="108"/>
        <v>-425.6439721080971</v>
      </c>
      <c r="M465" s="24">
        <f t="shared" si="105"/>
        <v>101.08461458521111</v>
      </c>
      <c r="N465" s="24"/>
      <c r="O465" s="24">
        <f t="shared" si="113"/>
        <v>-142</v>
      </c>
      <c r="P465" s="88">
        <f t="shared" si="114"/>
        <v>20.990000000000165</v>
      </c>
      <c r="Q465" s="175">
        <f t="shared" si="115"/>
        <v>9.361967372001212E-05</v>
      </c>
    </row>
    <row r="466" spans="3:17" ht="12.75">
      <c r="C466" s="37"/>
      <c r="D466" s="59">
        <f t="shared" si="109"/>
        <v>21.040000000000166</v>
      </c>
      <c r="E466" s="37"/>
      <c r="G466" s="42">
        <f t="shared" si="110"/>
        <v>-89.99845994961841</v>
      </c>
      <c r="H466" s="43">
        <f t="shared" si="112"/>
        <v>0.1</v>
      </c>
      <c r="I466" s="36">
        <f t="shared" si="111"/>
        <v>28.079064124454806</v>
      </c>
      <c r="J466" s="65">
        <f t="shared" si="106"/>
        <v>0.9809912803923314</v>
      </c>
      <c r="K466" s="95">
        <f t="shared" si="107"/>
        <v>2.6437925027342923</v>
      </c>
      <c r="L466" s="96">
        <f t="shared" si="108"/>
        <v>-427.0479253138127</v>
      </c>
      <c r="M466" s="24">
        <f t="shared" si="105"/>
        <v>101.0846308480373</v>
      </c>
      <c r="N466" s="24"/>
      <c r="O466" s="24">
        <f t="shared" si="113"/>
        <v>-142</v>
      </c>
      <c r="P466" s="88">
        <f t="shared" si="114"/>
        <v>21.040000000000166</v>
      </c>
      <c r="Q466" s="175">
        <f t="shared" si="115"/>
        <v>9.034903442284175E-05</v>
      </c>
    </row>
    <row r="467" spans="3:17" ht="12.75">
      <c r="C467" s="37"/>
      <c r="D467" s="59">
        <f t="shared" si="109"/>
        <v>21.090000000000167</v>
      </c>
      <c r="E467" s="37"/>
      <c r="G467" s="42">
        <f t="shared" si="110"/>
        <v>-89.99848685203612</v>
      </c>
      <c r="H467" s="43">
        <f t="shared" si="112"/>
        <v>0.1</v>
      </c>
      <c r="I467" s="36">
        <f t="shared" si="111"/>
        <v>28.07906848408759</v>
      </c>
      <c r="J467" s="65">
        <f t="shared" si="106"/>
        <v>0.980991585015168</v>
      </c>
      <c r="K467" s="95">
        <f t="shared" si="107"/>
        <v>2.64382958032156</v>
      </c>
      <c r="L467" s="96">
        <f t="shared" si="108"/>
        <v>-428.4518787375275</v>
      </c>
      <c r="M467" s="24">
        <f t="shared" si="105"/>
        <v>101.08464654271532</v>
      </c>
      <c r="N467" s="24"/>
      <c r="O467" s="24">
        <f t="shared" si="113"/>
        <v>-143</v>
      </c>
      <c r="P467" s="88">
        <f t="shared" si="114"/>
        <v>21.090000000000167</v>
      </c>
      <c r="Q467" s="175">
        <f t="shared" si="115"/>
        <v>8.719265565559785E-05</v>
      </c>
    </row>
    <row r="468" spans="3:17" ht="12.75">
      <c r="C468" s="37"/>
      <c r="D468" s="59">
        <f t="shared" si="109"/>
        <v>21.140000000000168</v>
      </c>
      <c r="E468" s="37"/>
      <c r="G468" s="42">
        <f t="shared" si="110"/>
        <v>-89.99851328450401</v>
      </c>
      <c r="H468" s="43">
        <f t="shared" si="112"/>
        <v>0.1</v>
      </c>
      <c r="I468" s="36">
        <f t="shared" si="111"/>
        <v>28.07907269141488</v>
      </c>
      <c r="J468" s="65">
        <f t="shared" si="106"/>
        <v>0.98099187899593</v>
      </c>
      <c r="K468" s="95">
        <f t="shared" si="107"/>
        <v>2.643866010223407</v>
      </c>
      <c r="L468" s="96">
        <f t="shared" si="108"/>
        <v>-429.85583237162564</v>
      </c>
      <c r="M468" s="24">
        <f t="shared" si="105"/>
        <v>101.08466168909356</v>
      </c>
      <c r="N468" s="24"/>
      <c r="O468" s="24">
        <f t="shared" si="113"/>
        <v>-143</v>
      </c>
      <c r="P468" s="88">
        <f t="shared" si="114"/>
        <v>21.140000000000168</v>
      </c>
      <c r="Q468" s="175">
        <f t="shared" si="115"/>
        <v>8.414654580235373E-05</v>
      </c>
    </row>
    <row r="469" spans="3:17" ht="12.75">
      <c r="C469" s="37"/>
      <c r="D469" s="59">
        <f t="shared" si="109"/>
        <v>21.19000000000017</v>
      </c>
      <c r="E469" s="37"/>
      <c r="G469" s="42">
        <f t="shared" si="110"/>
        <v>-89.9985392552317</v>
      </c>
      <c r="H469" s="43">
        <f t="shared" si="112"/>
        <v>0.1</v>
      </c>
      <c r="I469" s="36">
        <f t="shared" si="111"/>
        <v>28.079076751757505</v>
      </c>
      <c r="J469" s="65">
        <f t="shared" si="106"/>
        <v>0.9809921627063982</v>
      </c>
      <c r="K469" s="95">
        <f t="shared" si="107"/>
        <v>2.643901803753758</v>
      </c>
      <c r="L469" s="96">
        <f t="shared" si="108"/>
        <v>-431.25978620875725</v>
      </c>
      <c r="M469" s="24">
        <f t="shared" si="105"/>
        <v>101.08467630632703</v>
      </c>
      <c r="N469" s="24"/>
      <c r="O469" s="24">
        <f t="shared" si="113"/>
        <v>-144</v>
      </c>
      <c r="P469" s="88">
        <f t="shared" si="114"/>
        <v>21.19000000000017</v>
      </c>
      <c r="Q469" s="175">
        <f t="shared" si="115"/>
        <v>8.120685251355893E-05</v>
      </c>
    </row>
    <row r="470" spans="3:17" ht="12.75">
      <c r="C470" s="37"/>
      <c r="D470" s="59">
        <f t="shared" si="109"/>
        <v>21.24000000000017</v>
      </c>
      <c r="E470" s="37"/>
      <c r="G470" s="42">
        <f t="shared" si="110"/>
        <v>-89.99856477228539</v>
      </c>
      <c r="H470" s="43">
        <f t="shared" si="112"/>
        <v>0.1</v>
      </c>
      <c r="I470" s="36">
        <f t="shared" si="111"/>
        <v>28.079080670250416</v>
      </c>
      <c r="J470" s="65">
        <f t="shared" si="106"/>
        <v>0.9809924365053652</v>
      </c>
      <c r="K470" s="95">
        <f t="shared" si="107"/>
        <v>2.6439369720289054</v>
      </c>
      <c r="L470" s="96">
        <f t="shared" si="108"/>
        <v>-432.6637402418293</v>
      </c>
      <c r="M470" s="24">
        <f t="shared" si="105"/>
        <v>101.0846904129015</v>
      </c>
      <c r="N470" s="24"/>
      <c r="O470" s="24">
        <f t="shared" si="113"/>
        <v>-144</v>
      </c>
      <c r="P470" s="88">
        <f t="shared" si="114"/>
        <v>21.24000000000017</v>
      </c>
      <c r="Q470" s="175">
        <f t="shared" si="115"/>
        <v>7.836985822961995E-05</v>
      </c>
    </row>
    <row r="471" spans="3:17" ht="12.75">
      <c r="C471" s="37"/>
      <c r="D471" s="59">
        <f t="shared" si="109"/>
        <v>21.29000000000017</v>
      </c>
      <c r="E471" s="37"/>
      <c r="G471" s="42">
        <f t="shared" si="110"/>
        <v>-89.99858984359034</v>
      </c>
      <c r="H471" s="43">
        <f t="shared" si="112"/>
        <v>0.1</v>
      </c>
      <c r="I471" s="36">
        <f t="shared" si="111"/>
        <v>28.079084451849177</v>
      </c>
      <c r="J471" s="65">
        <f t="shared" si="106"/>
        <v>0.9809927007390896</v>
      </c>
      <c r="K471" s="95">
        <f t="shared" si="107"/>
        <v>2.6439715259709673</v>
      </c>
      <c r="L471" s="96">
        <f t="shared" si="108"/>
        <v>-434.0676944639966</v>
      </c>
      <c r="M471" s="24">
        <f t="shared" si="105"/>
        <v>101.08470402665704</v>
      </c>
      <c r="N471" s="24"/>
      <c r="O471" s="24">
        <f t="shared" si="113"/>
        <v>-145</v>
      </c>
      <c r="P471" s="88">
        <f t="shared" si="114"/>
        <v>21.29000000000017</v>
      </c>
      <c r="Q471" s="175">
        <f t="shared" si="115"/>
        <v>7.563197520710112E-05</v>
      </c>
    </row>
    <row r="472" spans="3:17" ht="12.75">
      <c r="C472" s="37"/>
      <c r="D472" s="59">
        <f t="shared" si="109"/>
        <v>21.34000000000017</v>
      </c>
      <c r="E472" s="37"/>
      <c r="G472" s="42">
        <f t="shared" si="110"/>
        <v>-89.99861447693335</v>
      </c>
      <c r="H472" s="43">
        <f t="shared" si="112"/>
        <v>0.1</v>
      </c>
      <c r="I472" s="36">
        <f t="shared" si="111"/>
        <v>28.079088101336218</v>
      </c>
      <c r="J472" s="65">
        <f t="shared" si="106"/>
        <v>0.9809929557417331</v>
      </c>
      <c r="K472" s="95">
        <f t="shared" si="107"/>
        <v>2.644005476311273</v>
      </c>
      <c r="L472" s="96">
        <f t="shared" si="108"/>
        <v>-435.47164886865295</v>
      </c>
      <c r="M472" s="24">
        <f t="shared" si="105"/>
        <v>101.08471716481039</v>
      </c>
      <c r="N472" s="24"/>
      <c r="O472" s="24">
        <f t="shared" si="113"/>
        <v>-145</v>
      </c>
      <c r="P472" s="88">
        <f t="shared" si="114"/>
        <v>21.34000000000017</v>
      </c>
      <c r="Q472" s="175">
        <f t="shared" si="115"/>
        <v>7.298974082914251E-05</v>
      </c>
    </row>
    <row r="473" spans="3:17" ht="12.75">
      <c r="C473" s="37"/>
      <c r="D473" s="59">
        <f t="shared" si="109"/>
        <v>21.39000000000017</v>
      </c>
      <c r="E473" s="37"/>
      <c r="G473" s="42">
        <f t="shared" si="110"/>
        <v>-89.99863867996523</v>
      </c>
      <c r="H473" s="43">
        <f t="shared" si="112"/>
        <v>0.1</v>
      </c>
      <c r="I473" s="36">
        <f t="shared" si="111"/>
        <v>28.079091623326903</v>
      </c>
      <c r="J473" s="65">
        <f t="shared" si="106"/>
        <v>0.9809932018357841</v>
      </c>
      <c r="K473" s="95">
        <f t="shared" si="107"/>
        <v>2.6440388335937</v>
      </c>
      <c r="L473" s="96">
        <f t="shared" si="108"/>
        <v>-436.875603449423</v>
      </c>
      <c r="M473" s="24">
        <f t="shared" si="105"/>
        <v>101.08472984397686</v>
      </c>
      <c r="N473" s="24"/>
      <c r="O473" s="24">
        <f t="shared" si="113"/>
        <v>-146</v>
      </c>
      <c r="P473" s="88">
        <f t="shared" si="114"/>
        <v>21.39000000000017</v>
      </c>
      <c r="Q473" s="175">
        <f t="shared" si="115"/>
        <v>7.043981369747498E-05</v>
      </c>
    </row>
    <row r="474" spans="3:17" ht="12.75">
      <c r="C474" s="37"/>
      <c r="D474" s="59">
        <f t="shared" si="109"/>
        <v>21.440000000000172</v>
      </c>
      <c r="E474" s="37"/>
      <c r="G474" s="42">
        <f t="shared" si="110"/>
        <v>-89.99866246020306</v>
      </c>
      <c r="H474" s="43">
        <f t="shared" si="112"/>
        <v>0.1</v>
      </c>
      <c r="I474" s="36">
        <f t="shared" si="111"/>
        <v>28.079095022275357</v>
      </c>
      <c r="J474" s="65">
        <f t="shared" si="106"/>
        <v>0.9809934393324647</v>
      </c>
      <c r="K474" s="95">
        <f t="shared" si="107"/>
        <v>2.644071608177945</v>
      </c>
      <c r="L474" s="96">
        <f t="shared" si="108"/>
        <v>-438.27955820015427</v>
      </c>
      <c r="M474" s="24">
        <f t="shared" si="105"/>
        <v>101.08474208019129</v>
      </c>
      <c r="N474" s="24"/>
      <c r="O474" s="24">
        <f t="shared" si="113"/>
        <v>-146</v>
      </c>
      <c r="P474" s="88">
        <f t="shared" si="114"/>
        <v>21.440000000000172</v>
      </c>
      <c r="Q474" s="175">
        <f t="shared" si="115"/>
        <v>6.797896908494653E-05</v>
      </c>
    </row>
    <row r="475" spans="3:17" ht="12.75">
      <c r="C475" s="37"/>
      <c r="D475" s="59">
        <f t="shared" si="109"/>
        <v>21.490000000000173</v>
      </c>
      <c r="E475" s="37"/>
      <c r="G475" s="42">
        <f t="shared" si="110"/>
        <v>-89.99868582503265</v>
      </c>
      <c r="H475" s="43">
        <f t="shared" si="112"/>
        <v>0.1</v>
      </c>
      <c r="I475" s="36">
        <f t="shared" si="111"/>
        <v>28.0790983024801</v>
      </c>
      <c r="J475" s="65">
        <f t="shared" si="106"/>
        <v>0.9809936685321251</v>
      </c>
      <c r="K475" s="95">
        <f t="shared" si="107"/>
        <v>2.644103810242744</v>
      </c>
      <c r="L475" s="96">
        <f t="shared" si="108"/>
        <v>-439.683513114909</v>
      </c>
      <c r="M475" s="24">
        <f t="shared" si="105"/>
        <v>101.08475388892836</v>
      </c>
      <c r="N475" s="24"/>
      <c r="O475" s="24">
        <f t="shared" si="113"/>
        <v>-147</v>
      </c>
      <c r="P475" s="88">
        <f t="shared" si="114"/>
        <v>21.490000000000173</v>
      </c>
      <c r="Q475" s="175">
        <f t="shared" si="115"/>
        <v>6.56040948854288E-05</v>
      </c>
    </row>
    <row r="476" spans="3:17" ht="12.75">
      <c r="C476" s="37"/>
      <c r="D476" s="59">
        <f t="shared" si="109"/>
        <v>21.540000000000173</v>
      </c>
      <c r="E476" s="37"/>
      <c r="G476" s="42">
        <f t="shared" si="110"/>
        <v>-89.99870878171076</v>
      </c>
      <c r="H476" s="43">
        <f t="shared" si="112"/>
        <v>0.1</v>
      </c>
      <c r="I476" s="36">
        <f t="shared" si="111"/>
        <v>28.079101468089483</v>
      </c>
      <c r="J476" s="65">
        <f t="shared" si="106"/>
        <v>0.9809938897246222</v>
      </c>
      <c r="K476" s="95">
        <f t="shared" si="107"/>
        <v>2.64413544978903</v>
      </c>
      <c r="L476" s="96">
        <f t="shared" si="108"/>
        <v>-441.087468187957</v>
      </c>
      <c r="M476" s="24">
        <f t="shared" si="105"/>
        <v>101.08476528512215</v>
      </c>
      <c r="N476" s="24"/>
      <c r="O476" s="24">
        <f t="shared" si="113"/>
        <v>-147</v>
      </c>
      <c r="P476" s="88">
        <f t="shared" si="114"/>
        <v>21.540000000000173</v>
      </c>
      <c r="Q476" s="175">
        <f t="shared" si="115"/>
        <v>6.331218763477774E-05</v>
      </c>
    </row>
    <row r="477" spans="3:17" ht="12.75">
      <c r="C477" s="37"/>
      <c r="D477" s="59">
        <f t="shared" si="109"/>
        <v>21.590000000000174</v>
      </c>
      <c r="E477" s="37"/>
      <c r="G477" s="42">
        <f t="shared" si="110"/>
        <v>-89.99873133736737</v>
      </c>
      <c r="H477" s="43">
        <f t="shared" si="112"/>
        <v>0.1</v>
      </c>
      <c r="I477" s="36">
        <f t="shared" si="111"/>
        <v>28.07910452310693</v>
      </c>
      <c r="J477" s="65">
        <f t="shared" si="106"/>
        <v>0.9809941031896874</v>
      </c>
      <c r="K477" s="95">
        <f t="shared" si="107"/>
        <v>2.644166536643041</v>
      </c>
      <c r="L477" s="96">
        <f t="shared" si="108"/>
        <v>-442.4914234137682</v>
      </c>
      <c r="M477" s="24">
        <f t="shared" si="105"/>
        <v>101.08477628318495</v>
      </c>
      <c r="N477" s="24"/>
      <c r="O477" s="24">
        <f t="shared" si="113"/>
        <v>-147</v>
      </c>
      <c r="P477" s="88">
        <f t="shared" si="114"/>
        <v>21.590000000000174</v>
      </c>
      <c r="Q477" s="175">
        <f t="shared" si="115"/>
        <v>6.110034895811991E-05</v>
      </c>
    </row>
    <row r="478" spans="3:17" ht="12.75">
      <c r="C478" s="37"/>
      <c r="D478" s="59">
        <f t="shared" si="109"/>
        <v>21.640000000000175</v>
      </c>
      <c r="E478" s="37"/>
      <c r="G478" s="42">
        <f t="shared" si="110"/>
        <v>-89.99875349900792</v>
      </c>
      <c r="H478" s="43">
        <f t="shared" si="112"/>
        <v>0.1</v>
      </c>
      <c r="I478" s="36">
        <f t="shared" si="111"/>
        <v>28.07910747139601</v>
      </c>
      <c r="J478" s="65">
        <f t="shared" si="106"/>
        <v>0.9809943091972793</v>
      </c>
      <c r="K478" s="95">
        <f t="shared" si="107"/>
        <v>2.6441970804593695</v>
      </c>
      <c r="L478" s="96">
        <f t="shared" si="108"/>
        <v>-443.89537878700577</v>
      </c>
      <c r="M478" s="24">
        <f t="shared" si="105"/>
        <v>101.08478689702564</v>
      </c>
      <c r="N478" s="24"/>
      <c r="O478" s="24">
        <f t="shared" si="113"/>
        <v>-148</v>
      </c>
      <c r="P478" s="88">
        <f t="shared" si="114"/>
        <v>21.640000000000175</v>
      </c>
      <c r="Q478" s="175">
        <f t="shared" si="115"/>
        <v>5.8965781590813163E-05</v>
      </c>
    </row>
    <row r="479" spans="3:17" ht="12.75">
      <c r="C479" s="37"/>
      <c r="D479" s="59">
        <f t="shared" si="109"/>
        <v>21.690000000000175</v>
      </c>
      <c r="E479" s="37"/>
      <c r="G479" s="42">
        <f t="shared" si="110"/>
        <v>-89.99877527351543</v>
      </c>
      <c r="H479" s="43">
        <f t="shared" si="112"/>
        <v>0.1</v>
      </c>
      <c r="I479" s="36">
        <f t="shared" si="111"/>
        <v>28.079110316685313</v>
      </c>
      <c r="J479" s="65">
        <f t="shared" si="106"/>
        <v>0.9809945080079259</v>
      </c>
      <c r="K479" s="95">
        <f t="shared" si="107"/>
        <v>2.644227090723963</v>
      </c>
      <c r="L479" s="96">
        <f t="shared" si="108"/>
        <v>-445.2993343025193</v>
      </c>
      <c r="M479" s="24">
        <f t="shared" si="105"/>
        <v>101.08479714006712</v>
      </c>
      <c r="N479" s="24"/>
      <c r="O479" s="24">
        <f t="shared" si="113"/>
        <v>-148</v>
      </c>
      <c r="P479" s="88">
        <f t="shared" si="114"/>
        <v>21.690000000000175</v>
      </c>
      <c r="Q479" s="175">
        <f t="shared" si="115"/>
        <v>5.6905786038895816E-05</v>
      </c>
    </row>
    <row r="480" spans="3:17" ht="12.75">
      <c r="C480" s="37"/>
      <c r="D480" s="59">
        <f t="shared" si="109"/>
        <v>21.740000000000176</v>
      </c>
      <c r="E480" s="37"/>
      <c r="G480" s="42">
        <f t="shared" si="110"/>
        <v>-89.99879666765271</v>
      </c>
      <c r="H480" s="43">
        <f t="shared" si="112"/>
        <v>0.1</v>
      </c>
      <c r="I480" s="36">
        <f t="shared" si="111"/>
        <v>28.07911306257317</v>
      </c>
      <c r="J480" s="65">
        <f t="shared" si="106"/>
        <v>0.9809946998730534</v>
      </c>
      <c r="K480" s="95">
        <f t="shared" si="107"/>
        <v>2.644256576757067</v>
      </c>
      <c r="L480" s="96">
        <f t="shared" si="108"/>
        <v>-446.70328995533833</v>
      </c>
      <c r="M480" s="24">
        <f t="shared" si="105"/>
        <v>101.08480702526342</v>
      </c>
      <c r="N480" s="24"/>
      <c r="O480" s="24">
        <f t="shared" si="113"/>
        <v>-149</v>
      </c>
      <c r="P480" s="88">
        <f t="shared" si="114"/>
        <v>21.740000000000176</v>
      </c>
      <c r="Q480" s="175">
        <f t="shared" si="115"/>
        <v>5.491775716848146E-05</v>
      </c>
    </row>
    <row r="481" spans="3:17" ht="12.75">
      <c r="C481" s="37"/>
      <c r="D481" s="59">
        <f t="shared" si="109"/>
        <v>21.790000000000177</v>
      </c>
      <c r="E481" s="37"/>
      <c r="G481" s="42">
        <f t="shared" si="110"/>
        <v>-89.99881768806439</v>
      </c>
      <c r="H481" s="43">
        <f t="shared" si="112"/>
        <v>0.1</v>
      </c>
      <c r="I481" s="36">
        <f t="shared" si="111"/>
        <v>28.079115712532214</v>
      </c>
      <c r="J481" s="65">
        <f t="shared" si="106"/>
        <v>0.9809948850353051</v>
      </c>
      <c r="K481" s="95">
        <f t="shared" si="107"/>
        <v>2.644285547716122</v>
      </c>
      <c r="L481" s="96">
        <f t="shared" si="108"/>
        <v>-448.10724574066603</v>
      </c>
      <c r="M481" s="24">
        <f t="shared" si="105"/>
        <v>101.08481656511597</v>
      </c>
      <c r="N481" s="24"/>
      <c r="O481" s="24">
        <f t="shared" si="113"/>
        <v>-149</v>
      </c>
      <c r="P481" s="88">
        <f t="shared" si="114"/>
        <v>21.790000000000177</v>
      </c>
      <c r="Q481" s="175">
        <f t="shared" si="115"/>
        <v>5.2999180866208165E-05</v>
      </c>
    </row>
    <row r="482" spans="3:17" ht="12.75">
      <c r="C482" s="37"/>
      <c r="D482" s="59">
        <f t="shared" si="109"/>
        <v>21.840000000000177</v>
      </c>
      <c r="E482" s="37"/>
      <c r="G482" s="42">
        <f t="shared" si="110"/>
        <v>-89.99883834127905</v>
      </c>
      <c r="H482" s="43">
        <f t="shared" si="112"/>
        <v>0.1</v>
      </c>
      <c r="I482" s="36">
        <f t="shared" si="111"/>
        <v>28.07911826991375</v>
      </c>
      <c r="J482" s="65">
        <f t="shared" si="106"/>
        <v>0.9809950637288469</v>
      </c>
      <c r="K482" s="95">
        <f t="shared" si="107"/>
        <v>2.6443140125986053</v>
      </c>
      <c r="L482" s="96">
        <f t="shared" si="108"/>
        <v>-449.5112016538732</v>
      </c>
      <c r="M482" s="24">
        <f t="shared" si="105"/>
        <v>101.0848257716895</v>
      </c>
      <c r="N482" s="24"/>
      <c r="O482" s="24">
        <f t="shared" si="113"/>
        <v>-150</v>
      </c>
      <c r="P482" s="88">
        <f t="shared" si="114"/>
        <v>21.840000000000177</v>
      </c>
      <c r="Q482" s="175">
        <f t="shared" si="115"/>
        <v>5.114763069968758E-05</v>
      </c>
    </row>
    <row r="483" spans="3:17" ht="12.75">
      <c r="C483" s="37"/>
      <c r="D483" s="59">
        <f t="shared" si="109"/>
        <v>21.890000000000178</v>
      </c>
      <c r="E483" s="37"/>
      <c r="G483" s="42">
        <f t="shared" si="110"/>
        <v>-89.99885863371121</v>
      </c>
      <c r="H483" s="43">
        <f t="shared" si="112"/>
        <v>0.1</v>
      </c>
      <c r="I483" s="36">
        <f t="shared" si="111"/>
        <v>28.079120737952003</v>
      </c>
      <c r="J483" s="65">
        <f t="shared" si="106"/>
        <v>0.9809952361796644</v>
      </c>
      <c r="K483" s="95">
        <f t="shared" si="107"/>
        <v>2.644341980244826</v>
      </c>
      <c r="L483" s="96">
        <f t="shared" si="108"/>
        <v>-450.9151576904922</v>
      </c>
      <c r="M483" s="24">
        <f t="shared" si="105"/>
        <v>101.08483465662721</v>
      </c>
      <c r="N483" s="24"/>
      <c r="O483" s="24">
        <f t="shared" si="113"/>
        <v>-150</v>
      </c>
      <c r="P483" s="88">
        <f t="shared" si="114"/>
        <v>21.890000000000178</v>
      </c>
      <c r="Q483" s="175">
        <f t="shared" si="115"/>
        <v>4.936076507533401E-05</v>
      </c>
    </row>
    <row r="484" spans="3:17" ht="12.75">
      <c r="C484" s="37"/>
      <c r="D484" s="59">
        <f t="shared" si="109"/>
        <v>21.94000000000018</v>
      </c>
      <c r="E484" s="37"/>
      <c r="G484" s="42">
        <f t="shared" si="110"/>
        <v>-89.99887857166333</v>
      </c>
      <c r="H484" s="43">
        <f t="shared" si="112"/>
        <v>0.1</v>
      </c>
      <c r="I484" s="36">
        <f t="shared" si="111"/>
        <v>28.07912311976822</v>
      </c>
      <c r="J484" s="65">
        <f t="shared" si="106"/>
        <v>0.9809954026058485</v>
      </c>
      <c r="K484" s="95">
        <f t="shared" si="107"/>
        <v>2.6443694593406697</v>
      </c>
      <c r="L484" s="96">
        <f t="shared" si="108"/>
        <v>-452.31911384621174</v>
      </c>
      <c r="M484" s="24">
        <f aca="true" t="shared" si="116" ref="M484:M503">I484*3.6</f>
        <v>101.08484323116559</v>
      </c>
      <c r="N484" s="24"/>
      <c r="O484" s="24">
        <f t="shared" si="113"/>
        <v>-151</v>
      </c>
      <c r="P484" s="88">
        <f t="shared" si="114"/>
        <v>21.94000000000018</v>
      </c>
      <c r="Q484" s="175">
        <f t="shared" si="115"/>
        <v>4.763632432513919E-05</v>
      </c>
    </row>
    <row r="485" spans="3:17" ht="12.75">
      <c r="C485" s="37"/>
      <c r="D485" s="59">
        <f t="shared" si="109"/>
        <v>21.99000000000018</v>
      </c>
      <c r="E485" s="37"/>
      <c r="G485" s="42">
        <f t="shared" si="110"/>
        <v>-89.99889816132774</v>
      </c>
      <c r="H485" s="43">
        <f t="shared" si="112"/>
        <v>0.1</v>
      </c>
      <c r="I485" s="36">
        <f t="shared" si="111"/>
        <v>28.0791254183746</v>
      </c>
      <c r="J485" s="65">
        <f t="shared" si="106"/>
        <v>0.9809955632178715</v>
      </c>
      <c r="K485" s="95">
        <f t="shared" si="107"/>
        <v>2.6443964584202964</v>
      </c>
      <c r="L485" s="96">
        <f t="shared" si="108"/>
        <v>-453.7230701168709</v>
      </c>
      <c r="M485" s="24">
        <f t="shared" si="116"/>
        <v>101.08485150614855</v>
      </c>
      <c r="N485" s="24"/>
      <c r="O485" s="24">
        <f t="shared" si="113"/>
        <v>-151</v>
      </c>
      <c r="P485" s="88">
        <f t="shared" si="114"/>
        <v>21.99000000000018</v>
      </c>
      <c r="Q485" s="175">
        <f t="shared" si="115"/>
        <v>4.5972127580284254E-05</v>
      </c>
    </row>
    <row r="486" spans="3:17" ht="12.75">
      <c r="C486" s="37"/>
      <c r="D486" s="59">
        <f t="shared" si="109"/>
        <v>22.04000000000018</v>
      </c>
      <c r="E486" s="37"/>
      <c r="G486" s="42">
        <f t="shared" si="110"/>
        <v>-89.99891740878864</v>
      </c>
      <c r="H486" s="43">
        <f t="shared" si="112"/>
        <v>0.1</v>
      </c>
      <c r="I486" s="36">
        <f t="shared" si="111"/>
        <v>28.079127636678106</v>
      </c>
      <c r="J486" s="65">
        <f t="shared" si="106"/>
        <v>0.9809957182188519</v>
      </c>
      <c r="K486" s="95">
        <f t="shared" si="107"/>
        <v>2.6444229858687915</v>
      </c>
      <c r="L486" s="96">
        <f t="shared" si="108"/>
        <v>-455.1270264984542</v>
      </c>
      <c r="M486" s="24">
        <f t="shared" si="116"/>
        <v>101.08485949204118</v>
      </c>
      <c r="N486" s="24"/>
      <c r="O486" s="24">
        <f t="shared" si="113"/>
        <v>-152</v>
      </c>
      <c r="P486" s="88">
        <f t="shared" si="114"/>
        <v>22.04000000000018</v>
      </c>
      <c r="Q486" s="175">
        <f t="shared" si="115"/>
        <v>4.43660701421316E-05</v>
      </c>
    </row>
    <row r="487" spans="3:17" ht="12.75">
      <c r="C487" s="37"/>
      <c r="D487" s="59">
        <f t="shared" si="109"/>
        <v>22.09000000000018</v>
      </c>
      <c r="E487" s="37"/>
      <c r="G487" s="42">
        <f t="shared" si="110"/>
        <v>-89.99893632002392</v>
      </c>
      <c r="H487" s="43">
        <f t="shared" si="112"/>
        <v>0.1</v>
      </c>
      <c r="I487" s="36">
        <f t="shared" si="111"/>
        <v>28.079129777484155</v>
      </c>
      <c r="J487" s="65">
        <f aca="true" t="shared" si="117" ref="J487:J550">0.5*roa*sb*cx*I487*I487</f>
        <v>0.9809958678048131</v>
      </c>
      <c r="K487" s="95">
        <f t="shared" si="107"/>
        <v>2.644449049924768</v>
      </c>
      <c r="L487" s="96">
        <f t="shared" si="108"/>
        <v>-456.5309829870865</v>
      </c>
      <c r="M487" s="24">
        <f t="shared" si="116"/>
        <v>101.08486719894296</v>
      </c>
      <c r="N487" s="24"/>
      <c r="O487" s="24">
        <f t="shared" si="113"/>
        <v>-152</v>
      </c>
      <c r="P487" s="88">
        <f t="shared" si="114"/>
        <v>22.09000000000018</v>
      </c>
      <c r="Q487" s="175">
        <f t="shared" si="115"/>
        <v>4.2816120995325336E-05</v>
      </c>
    </row>
    <row r="488" spans="3:17" ht="12.75">
      <c r="C488" s="37"/>
      <c r="D488" s="59">
        <f t="shared" si="109"/>
        <v>22.14000000000018</v>
      </c>
      <c r="E488" s="37"/>
      <c r="G488" s="42">
        <f t="shared" si="110"/>
        <v>-89.99895490090702</v>
      </c>
      <c r="H488" s="43">
        <f t="shared" si="112"/>
        <v>0.1</v>
      </c>
      <c r="I488" s="36">
        <f t="shared" si="111"/>
        <v>28.07913184350015</v>
      </c>
      <c r="J488" s="65">
        <f t="shared" si="117"/>
        <v>0.9809960121649299</v>
      </c>
      <c r="K488" s="95">
        <f t="shared" si="107"/>
        <v>2.6444746586829253</v>
      </c>
      <c r="L488" s="96">
        <f t="shared" si="108"/>
        <v>-457.93493957902797</v>
      </c>
      <c r="M488" s="24">
        <f t="shared" si="116"/>
        <v>101.08487463660055</v>
      </c>
      <c r="N488" s="24"/>
      <c r="O488" s="24">
        <f t="shared" si="113"/>
        <v>-153</v>
      </c>
      <c r="P488" s="88">
        <f t="shared" si="114"/>
        <v>22.14000000000018</v>
      </c>
      <c r="Q488" s="175">
        <f t="shared" si="115"/>
        <v>4.132031989456605E-05</v>
      </c>
    </row>
    <row r="489" spans="3:17" ht="12.75">
      <c r="C489" s="37"/>
      <c r="D489" s="59">
        <f t="shared" si="109"/>
        <v>22.190000000000182</v>
      </c>
      <c r="E489" s="37"/>
      <c r="G489" s="42">
        <f t="shared" si="110"/>
        <v>-89.99897315720882</v>
      </c>
      <c r="H489" s="43">
        <f t="shared" si="112"/>
        <v>0.1</v>
      </c>
      <c r="I489" s="36">
        <f t="shared" si="111"/>
        <v>28.07913383733891</v>
      </c>
      <c r="J489" s="65">
        <f t="shared" si="117"/>
        <v>0.9809961514817688</v>
      </c>
      <c r="K489" s="95">
        <f t="shared" si="107"/>
        <v>2.644499820096564</v>
      </c>
      <c r="L489" s="96">
        <f t="shared" si="108"/>
        <v>-459.33889627066947</v>
      </c>
      <c r="M489" s="24">
        <f t="shared" si="116"/>
        <v>101.08488181442009</v>
      </c>
      <c r="N489" s="24"/>
      <c r="O489" s="24">
        <f t="shared" si="113"/>
        <v>-153</v>
      </c>
      <c r="P489" s="88">
        <f t="shared" si="114"/>
        <v>22.190000000000182</v>
      </c>
      <c r="Q489" s="175">
        <f t="shared" si="115"/>
        <v>3.9876775232982595E-05</v>
      </c>
    </row>
    <row r="490" spans="3:17" ht="12.75">
      <c r="C490" s="37"/>
      <c r="D490" s="59">
        <f t="shared" si="109"/>
        <v>22.240000000000183</v>
      </c>
      <c r="E490" s="37"/>
      <c r="G490" s="42">
        <f t="shared" si="110"/>
        <v>-89.99899109459935</v>
      </c>
      <c r="H490" s="43">
        <f t="shared" si="112"/>
        <v>0.1</v>
      </c>
      <c r="I490" s="36">
        <f t="shared" si="111"/>
        <v>28.079135761521982</v>
      </c>
      <c r="J490" s="65">
        <f t="shared" si="117"/>
        <v>0.9809962859315181</v>
      </c>
      <c r="K490" s="95">
        <f aca="true" t="shared" si="118" ref="K490:K503">K489+I490*(D490-D489)*COS(G490*PI()/180)</f>
        <v>2.644524541980056</v>
      </c>
      <c r="L490" s="96">
        <f aca="true" t="shared" si="119" ref="L490:L503">L489+I490*(D490-D489)*SIN(G490*PI()/180)</f>
        <v>-460.74285305852794</v>
      </c>
      <c r="M490" s="24">
        <f t="shared" si="116"/>
        <v>101.08488874147913</v>
      </c>
      <c r="N490" s="24"/>
      <c r="O490" s="24">
        <f t="shared" si="113"/>
        <v>-154</v>
      </c>
      <c r="P490" s="88">
        <f t="shared" si="114"/>
        <v>22.240000000000183</v>
      </c>
      <c r="Q490" s="175">
        <f t="shared" si="115"/>
        <v>3.848366141312399E-05</v>
      </c>
    </row>
    <row r="491" spans="3:17" ht="12.75">
      <c r="C491" s="37"/>
      <c r="D491" s="59">
        <f t="shared" si="109"/>
        <v>22.290000000000184</v>
      </c>
      <c r="E491" s="37"/>
      <c r="G491" s="42">
        <f t="shared" si="110"/>
        <v>-89.99900871864958</v>
      </c>
      <c r="H491" s="43">
        <f t="shared" si="112"/>
        <v>0.1</v>
      </c>
      <c r="I491" s="36">
        <f t="shared" si="111"/>
        <v>28.079137618482815</v>
      </c>
      <c r="J491" s="65">
        <f t="shared" si="117"/>
        <v>0.9809964156842109</v>
      </c>
      <c r="K491" s="95">
        <f t="shared" si="118"/>
        <v>2.6445488320112696</v>
      </c>
      <c r="L491" s="96">
        <f t="shared" si="119"/>
        <v>-462.14680993924196</v>
      </c>
      <c r="M491" s="24">
        <f t="shared" si="116"/>
        <v>101.08489542653814</v>
      </c>
      <c r="N491" s="24"/>
      <c r="O491" s="24">
        <f t="shared" si="113"/>
        <v>-154</v>
      </c>
      <c r="P491" s="88">
        <f t="shared" si="114"/>
        <v>22.290000000000184</v>
      </c>
      <c r="Q491" s="175">
        <f t="shared" si="115"/>
        <v>3.713921664427691E-05</v>
      </c>
    </row>
    <row r="492" spans="3:17" ht="12.75">
      <c r="C492" s="37"/>
      <c r="D492" s="59">
        <f t="shared" si="109"/>
        <v>22.340000000000185</v>
      </c>
      <c r="E492" s="37"/>
      <c r="G492" s="42">
        <f t="shared" si="110"/>
        <v>-89.99902603483318</v>
      </c>
      <c r="H492" s="43">
        <f t="shared" si="112"/>
        <v>0.1</v>
      </c>
      <c r="I492" s="36">
        <f t="shared" si="111"/>
        <v>28.07913941056984</v>
      </c>
      <c r="J492" s="65">
        <f t="shared" si="117"/>
        <v>0.9809965409039402</v>
      </c>
      <c r="K492" s="95">
        <f t="shared" si="118"/>
        <v>2.6445726977339556</v>
      </c>
      <c r="L492" s="96">
        <f t="shared" si="119"/>
        <v>-463.55076690956764</v>
      </c>
      <c r="M492" s="24">
        <f t="shared" si="116"/>
        <v>101.08490187805143</v>
      </c>
      <c r="N492" s="24"/>
      <c r="O492" s="24">
        <f t="shared" si="113"/>
        <v>-155</v>
      </c>
      <c r="P492" s="88">
        <f t="shared" si="114"/>
        <v>22.340000000000185</v>
      </c>
      <c r="Q492" s="175">
        <f t="shared" si="115"/>
        <v>3.5841740526620416E-05</v>
      </c>
    </row>
    <row r="493" spans="3:17" ht="12.75">
      <c r="C493" s="37"/>
      <c r="D493" s="59">
        <f aca="true" t="shared" si="120" ref="D493:D503">D492+0.05</f>
        <v>22.390000000000185</v>
      </c>
      <c r="E493" s="37"/>
      <c r="G493" s="42">
        <f t="shared" si="110"/>
        <v>-89.9990430485282</v>
      </c>
      <c r="H493" s="43">
        <f t="shared" si="112"/>
        <v>0.1</v>
      </c>
      <c r="I493" s="36">
        <f t="shared" si="111"/>
        <v>28.079141140049458</v>
      </c>
      <c r="J493" s="65">
        <f t="shared" si="117"/>
        <v>0.9809966617490665</v>
      </c>
      <c r="K493" s="95">
        <f t="shared" si="118"/>
        <v>2.6445961465600893</v>
      </c>
      <c r="L493" s="96">
        <f t="shared" si="119"/>
        <v>-464.95472396637433</v>
      </c>
      <c r="M493" s="24">
        <f t="shared" si="116"/>
        <v>101.08490810417806</v>
      </c>
      <c r="N493" s="24"/>
      <c r="O493" s="24">
        <f t="shared" si="113"/>
        <v>-155</v>
      </c>
      <c r="P493" s="88">
        <f t="shared" si="114"/>
        <v>22.390000000000185</v>
      </c>
      <c r="Q493" s="175">
        <f t="shared" si="115"/>
        <v>3.458959234592335E-05</v>
      </c>
    </row>
    <row r="494" spans="3:17" ht="12.75">
      <c r="C494" s="37"/>
      <c r="D494" s="59">
        <f t="shared" si="120"/>
        <v>22.440000000000186</v>
      </c>
      <c r="E494" s="37"/>
      <c r="G494" s="42">
        <f t="shared" si="110"/>
        <v>-89.99905976501873</v>
      </c>
      <c r="H494" s="43">
        <f t="shared" si="112"/>
        <v>0.1</v>
      </c>
      <c r="I494" s="36">
        <f t="shared" si="111"/>
        <v>28.07914280910888</v>
      </c>
      <c r="J494" s="65">
        <f t="shared" si="117"/>
        <v>0.9809967783724178</v>
      </c>
      <c r="K494" s="95">
        <f t="shared" si="118"/>
        <v>2.6446191857721715</v>
      </c>
      <c r="L494" s="96">
        <f t="shared" si="119"/>
        <v>-466.35868110664074</v>
      </c>
      <c r="M494" s="24">
        <f t="shared" si="116"/>
        <v>101.08491411279198</v>
      </c>
      <c r="N494" s="24"/>
      <c r="O494" s="24">
        <f t="shared" si="113"/>
        <v>-155</v>
      </c>
      <c r="P494" s="88">
        <f t="shared" si="114"/>
        <v>22.440000000000186</v>
      </c>
      <c r="Q494" s="175">
        <f t="shared" si="115"/>
        <v>3.338118844453627E-05</v>
      </c>
    </row>
    <row r="495" spans="3:17" ht="12.75">
      <c r="C495" s="37"/>
      <c r="D495" s="59">
        <f t="shared" si="120"/>
        <v>22.490000000000187</v>
      </c>
      <c r="E495" s="37"/>
      <c r="G495" s="42">
        <f t="shared" si="110"/>
        <v>-89.99907618949655</v>
      </c>
      <c r="H495" s="43">
        <f t="shared" si="112"/>
        <v>0.1</v>
      </c>
      <c r="I495" s="36">
        <f t="shared" si="111"/>
        <v>28.079144419858913</v>
      </c>
      <c r="J495" s="65">
        <f t="shared" si="117"/>
        <v>0.980996890921483</v>
      </c>
      <c r="K495" s="95">
        <f t="shared" si="118"/>
        <v>2.644641822525491</v>
      </c>
      <c r="L495" s="96">
        <f t="shared" si="119"/>
        <v>-467.7626383274512</v>
      </c>
      <c r="M495" s="24">
        <f t="shared" si="116"/>
        <v>101.0849199114921</v>
      </c>
      <c r="N495" s="24"/>
      <c r="O495" s="24">
        <f t="shared" si="113"/>
        <v>-156</v>
      </c>
      <c r="P495" s="88">
        <f t="shared" si="114"/>
        <v>22.490000000000187</v>
      </c>
      <c r="Q495" s="175">
        <f t="shared" si="115"/>
        <v>3.221500065819736E-05</v>
      </c>
    </row>
    <row r="496" spans="3:17" ht="12.75">
      <c r="C496" s="37"/>
      <c r="D496" s="59">
        <f t="shared" si="120"/>
        <v>22.540000000000187</v>
      </c>
      <c r="E496" s="37"/>
      <c r="G496" s="42">
        <f t="shared" si="110"/>
        <v>-89.99909232706275</v>
      </c>
      <c r="H496" s="43">
        <f t="shared" si="112"/>
        <v>0.1</v>
      </c>
      <c r="I496" s="36">
        <f t="shared" si="111"/>
        <v>28.079145974336623</v>
      </c>
      <c r="J496" s="65">
        <f t="shared" si="117"/>
        <v>0.980996999538599</v>
      </c>
      <c r="K496" s="95">
        <f t="shared" si="118"/>
        <v>2.6446640638503474</v>
      </c>
      <c r="L496" s="96">
        <f t="shared" si="119"/>
        <v>-469.1665956259919</v>
      </c>
      <c r="M496" s="24">
        <f t="shared" si="116"/>
        <v>101.08492550761184</v>
      </c>
      <c r="N496" s="24"/>
      <c r="O496" s="24">
        <f t="shared" si="113"/>
        <v>-156</v>
      </c>
      <c r="P496" s="88">
        <f t="shared" si="114"/>
        <v>22.540000000000187</v>
      </c>
      <c r="Q496" s="175">
        <f t="shared" si="115"/>
        <v>3.108955418440429E-05</v>
      </c>
    </row>
    <row r="497" spans="3:17" ht="12.75">
      <c r="C497" s="37"/>
      <c r="D497" s="59">
        <f t="shared" si="120"/>
        <v>22.590000000000188</v>
      </c>
      <c r="E497" s="37"/>
      <c r="G497" s="42">
        <f t="shared" si="110"/>
        <v>-89.99910818272932</v>
      </c>
      <c r="H497" s="43">
        <f t="shared" si="112"/>
        <v>0.1</v>
      </c>
      <c r="I497" s="36">
        <f t="shared" si="111"/>
        <v>28.079147474507906</v>
      </c>
      <c r="J497" s="65">
        <f t="shared" si="117"/>
        <v>0.9809971043611295</v>
      </c>
      <c r="K497" s="95">
        <f t="shared" si="118"/>
        <v>2.6446859166542325</v>
      </c>
      <c r="L497" s="96">
        <f t="shared" si="119"/>
        <v>-470.5705529995472</v>
      </c>
      <c r="M497" s="24">
        <f t="shared" si="116"/>
        <v>101.08493090822846</v>
      </c>
      <c r="N497" s="24"/>
      <c r="O497" s="24">
        <f t="shared" si="113"/>
        <v>-157</v>
      </c>
      <c r="P497" s="88">
        <f t="shared" si="114"/>
        <v>22.590000000000188</v>
      </c>
      <c r="Q497" s="175">
        <f t="shared" si="115"/>
        <v>3.0003425663948775E-05</v>
      </c>
    </row>
    <row r="498" spans="3:17" ht="12.75">
      <c r="C498" s="37"/>
      <c r="D498" s="59">
        <f t="shared" si="120"/>
        <v>22.64000000000019</v>
      </c>
      <c r="E498" s="37"/>
      <c r="G498" s="42">
        <f t="shared" si="110"/>
        <v>-89.99912376142065</v>
      </c>
      <c r="H498" s="43">
        <f t="shared" si="112"/>
        <v>0.1</v>
      </c>
      <c r="I498" s="36">
        <f t="shared" si="111"/>
        <v>28.07914892226998</v>
      </c>
      <c r="J498" s="65">
        <f t="shared" si="117"/>
        <v>0.9809972055216394</v>
      </c>
      <c r="K498" s="95">
        <f t="shared" si="118"/>
        <v>2.6447073877239773</v>
      </c>
      <c r="L498" s="96">
        <f t="shared" si="119"/>
        <v>-471.97451044549655</v>
      </c>
      <c r="M498" s="24">
        <f t="shared" si="116"/>
        <v>101.08493612017193</v>
      </c>
      <c r="N498" s="24"/>
      <c r="O498" s="24">
        <f t="shared" si="113"/>
        <v>-157</v>
      </c>
      <c r="P498" s="88">
        <f t="shared" si="114"/>
        <v>22.64000000000019</v>
      </c>
      <c r="Q498" s="175">
        <f t="shared" si="115"/>
        <v>2.8955241475614047E-05</v>
      </c>
    </row>
    <row r="499" spans="3:17" ht="12.75">
      <c r="C499" s="37"/>
      <c r="D499" s="59">
        <f t="shared" si="120"/>
        <v>22.69000000000019</v>
      </c>
      <c r="E499" s="37"/>
      <c r="G499" s="42">
        <f t="shared" si="110"/>
        <v>-89.99913906797515</v>
      </c>
      <c r="H499" s="43">
        <f t="shared" si="112"/>
        <v>0.1</v>
      </c>
      <c r="I499" s="36">
        <f t="shared" si="111"/>
        <v>28.079150319453788</v>
      </c>
      <c r="J499" s="65">
        <f t="shared" si="117"/>
        <v>0.9809973031480631</v>
      </c>
      <c r="K499" s="95">
        <f t="shared" si="118"/>
        <v>2.644728483727859</v>
      </c>
      <c r="L499" s="96">
        <f t="shared" si="119"/>
        <v>-473.3784679613108</v>
      </c>
      <c r="M499" s="24">
        <f t="shared" si="116"/>
        <v>101.08494115003364</v>
      </c>
      <c r="N499" s="24"/>
      <c r="O499" s="24">
        <f t="shared" si="113"/>
        <v>-158</v>
      </c>
      <c r="P499" s="88">
        <f t="shared" si="114"/>
        <v>22.69000000000019</v>
      </c>
      <c r="Q499" s="175">
        <f t="shared" si="115"/>
        <v>2.7943676172980817E-05</v>
      </c>
    </row>
    <row r="500" spans="3:17" ht="12.75">
      <c r="C500" s="37"/>
      <c r="D500" s="59">
        <f t="shared" si="120"/>
        <v>22.74000000000019</v>
      </c>
      <c r="E500" s="37"/>
      <c r="G500" s="42">
        <f t="shared" si="110"/>
        <v>-89.99915410714668</v>
      </c>
      <c r="H500" s="43">
        <f t="shared" si="112"/>
        <v>0.1</v>
      </c>
      <c r="I500" s="36">
        <f t="shared" si="111"/>
        <v>28.079151667826302</v>
      </c>
      <c r="J500" s="65">
        <f t="shared" si="117"/>
        <v>0.9809973973638652</v>
      </c>
      <c r="K500" s="95">
        <f t="shared" si="118"/>
        <v>2.6447492112176705</v>
      </c>
      <c r="L500" s="96">
        <f t="shared" si="119"/>
        <v>-474.7824255445491</v>
      </c>
      <c r="M500" s="24">
        <f t="shared" si="116"/>
        <v>101.0849460041747</v>
      </c>
      <c r="N500" s="24"/>
      <c r="O500" s="24">
        <f t="shared" si="113"/>
        <v>-158</v>
      </c>
      <c r="P500" s="88">
        <f t="shared" si="114"/>
        <v>22.74000000000019</v>
      </c>
      <c r="Q500" s="175">
        <f t="shared" si="115"/>
        <v>2.6967450281744804E-05</v>
      </c>
    </row>
    <row r="501" spans="3:17" ht="12.75">
      <c r="C501" s="37"/>
      <c r="D501" s="59">
        <f t="shared" si="120"/>
        <v>22.79000000000019</v>
      </c>
      <c r="E501" s="37"/>
      <c r="G501" s="42">
        <f t="shared" si="110"/>
        <v>-89.99916888360607</v>
      </c>
      <c r="H501" s="43">
        <f t="shared" si="112"/>
        <v>0.1</v>
      </c>
      <c r="I501" s="36">
        <f t="shared" si="111"/>
        <v>28.079152969092764</v>
      </c>
      <c r="J501" s="65">
        <f t="shared" si="117"/>
        <v>0.9809974882881961</v>
      </c>
      <c r="K501" s="95">
        <f t="shared" si="118"/>
        <v>2.6447695766307584</v>
      </c>
      <c r="L501" s="96">
        <f t="shared" si="119"/>
        <v>-476.18638319285606</v>
      </c>
      <c r="M501" s="24">
        <f t="shared" si="116"/>
        <v>101.08495068873395</v>
      </c>
      <c r="N501" s="24"/>
      <c r="O501" s="24">
        <f t="shared" si="113"/>
        <v>-159</v>
      </c>
      <c r="P501" s="88">
        <f t="shared" si="114"/>
        <v>22.79000000000019</v>
      </c>
      <c r="Q501" s="175">
        <f t="shared" si="115"/>
        <v>2.6025329233902625E-05</v>
      </c>
    </row>
    <row r="502" spans="3:17" ht="12.75">
      <c r="C502" s="37"/>
      <c r="D502" s="59">
        <f t="shared" si="120"/>
        <v>22.84000000000019</v>
      </c>
      <c r="E502" s="37"/>
      <c r="G502" s="42">
        <f t="shared" si="110"/>
        <v>-89.99918340194256</v>
      </c>
      <c r="H502" s="43">
        <f t="shared" si="112"/>
        <v>0.1</v>
      </c>
      <c r="I502" s="36">
        <f t="shared" si="111"/>
        <v>28.079154224898847</v>
      </c>
      <c r="J502" s="65">
        <f t="shared" si="117"/>
        <v>0.9809975760360454</v>
      </c>
      <c r="K502" s="95">
        <f t="shared" si="118"/>
        <v>2.6447895862920188</v>
      </c>
      <c r="L502" s="96">
        <f t="shared" si="119"/>
        <v>-477.5903409039584</v>
      </c>
      <c r="M502" s="24">
        <f t="shared" si="116"/>
        <v>101.08495520963585</v>
      </c>
      <c r="N502" s="24"/>
      <c r="O502" s="24">
        <f t="shared" si="113"/>
        <v>-159</v>
      </c>
      <c r="P502" s="88">
        <f t="shared" si="114"/>
        <v>22.84000000000019</v>
      </c>
      <c r="Q502" s="175">
        <f t="shared" si="115"/>
        <v>2.511612166244923E-05</v>
      </c>
    </row>
    <row r="503" spans="3:17" ht="12.75">
      <c r="C503" s="37"/>
      <c r="D503" s="59">
        <f t="shared" si="120"/>
        <v>22.890000000000192</v>
      </c>
      <c r="E503" s="37"/>
      <c r="G503" s="42">
        <f t="shared" si="110"/>
        <v>-89.99919766666521</v>
      </c>
      <c r="H503" s="43">
        <f t="shared" si="112"/>
        <v>0.1</v>
      </c>
      <c r="I503" s="36">
        <f t="shared" si="111"/>
        <v>28.079155436832732</v>
      </c>
      <c r="J503" s="65">
        <f t="shared" si="117"/>
        <v>0.9809976607183845</v>
      </c>
      <c r="K503" s="95">
        <f t="shared" si="118"/>
        <v>2.644809246415863</v>
      </c>
      <c r="L503" s="96">
        <f t="shared" si="119"/>
        <v>-478.99429867566244</v>
      </c>
      <c r="M503" s="24">
        <f t="shared" si="116"/>
        <v>101.08495957259784</v>
      </c>
      <c r="N503" s="24"/>
      <c r="O503" s="24">
        <f t="shared" si="113"/>
        <v>-160</v>
      </c>
      <c r="P503" s="88">
        <f t="shared" si="114"/>
        <v>22.890000000000192</v>
      </c>
      <c r="Q503" s="175">
        <f t="shared" si="115"/>
        <v>2.4238677696075338E-05</v>
      </c>
    </row>
    <row r="504" spans="3:17" ht="12.75">
      <c r="C504" s="37"/>
      <c r="D504" s="59">
        <f aca="true" t="shared" si="121" ref="D504:D567">D503+0.05</f>
        <v>22.940000000000193</v>
      </c>
      <c r="E504" s="37"/>
      <c r="G504" s="42">
        <f aca="true" t="shared" si="122" ref="G504:G567">IF((I502-I503)&lt;0,-ABS(G503-ATAN((g*COS(G503*PI()/180)*(D504-D503))/I503)*180/PI()),G503-ATAN((g*COS(G503*PI()/180)*(D504-D503))/I503)*180/PI())</f>
        <v>-89.9992116822043</v>
      </c>
      <c r="H504" s="43">
        <f t="shared" si="112"/>
        <v>0.1</v>
      </c>
      <c r="I504" s="36">
        <f aca="true" t="shared" si="123" ref="I504:I567">ABS(I503+(((F504-J503)/Mo-g*SIN(G504*PI()/180)))*(D504-D503))</f>
        <v>28.079156606427112</v>
      </c>
      <c r="J504" s="65">
        <f t="shared" si="117"/>
        <v>0.980997742442308</v>
      </c>
      <c r="K504" s="95">
        <f aca="true" t="shared" si="124" ref="K504:K567">K503+I504*(D504-D503)*COS(G504*PI()/180)</f>
        <v>2.6448285631081467</v>
      </c>
      <c r="L504" s="96">
        <f aca="true" t="shared" si="125" ref="L504:L567">L503+I504*(D504-D503)*SIN(G504*PI()/180)</f>
        <v>-480.3982565058509</v>
      </c>
      <c r="M504" s="24">
        <f aca="true" t="shared" si="126" ref="M504:M567">I504*3.6</f>
        <v>101.08496378313761</v>
      </c>
      <c r="N504" s="24"/>
      <c r="O504" s="24">
        <f t="shared" si="113"/>
        <v>-160</v>
      </c>
      <c r="P504" s="88">
        <f t="shared" si="114"/>
        <v>22.940000000000193</v>
      </c>
      <c r="Q504" s="175">
        <f t="shared" si="115"/>
        <v>2.3391887609136243E-05</v>
      </c>
    </row>
    <row r="505" spans="3:17" ht="12.75">
      <c r="C505" s="37"/>
      <c r="D505" s="59">
        <f t="shared" si="121"/>
        <v>22.990000000000194</v>
      </c>
      <c r="E505" s="37"/>
      <c r="G505" s="42">
        <f t="shared" si="122"/>
        <v>-89.99922545291274</v>
      </c>
      <c r="H505" s="43">
        <f t="shared" si="112"/>
        <v>0.1</v>
      </c>
      <c r="I505" s="36">
        <f t="shared" si="123"/>
        <v>28.07915773516114</v>
      </c>
      <c r="J505" s="65">
        <f t="shared" si="117"/>
        <v>0.9809978213111693</v>
      </c>
      <c r="K505" s="95">
        <f t="shared" si="124"/>
        <v>2.644847542368068</v>
      </c>
      <c r="L505" s="96">
        <f t="shared" si="125"/>
        <v>-481.80221439248066</v>
      </c>
      <c r="M505" s="24">
        <f t="shared" si="126"/>
        <v>101.0849678465801</v>
      </c>
      <c r="N505" s="24"/>
      <c r="O505" s="24">
        <f t="shared" si="113"/>
        <v>-161</v>
      </c>
      <c r="P505" s="88">
        <f t="shared" si="114"/>
        <v>22.990000000000194</v>
      </c>
      <c r="Q505" s="175">
        <f t="shared" si="115"/>
        <v>2.2574680542674874E-05</v>
      </c>
    </row>
    <row r="506" spans="3:17" ht="12.75">
      <c r="C506" s="37"/>
      <c r="D506" s="59">
        <f t="shared" si="121"/>
        <v>23.040000000000195</v>
      </c>
      <c r="E506" s="37"/>
      <c r="G506" s="42">
        <f t="shared" si="122"/>
        <v>-89.99923898306737</v>
      </c>
      <c r="H506" s="43">
        <f t="shared" si="112"/>
        <v>0.1</v>
      </c>
      <c r="I506" s="36">
        <f t="shared" si="123"/>
        <v>28.07915882446229</v>
      </c>
      <c r="J506" s="65">
        <f t="shared" si="117"/>
        <v>0.9809978974247112</v>
      </c>
      <c r="K506" s="95">
        <f t="shared" si="124"/>
        <v>2.64486619009003</v>
      </c>
      <c r="L506" s="96">
        <f t="shared" si="125"/>
        <v>-483.20617233357996</v>
      </c>
      <c r="M506" s="24">
        <f t="shared" si="126"/>
        <v>101.08497176806425</v>
      </c>
      <c r="N506" s="24"/>
      <c r="O506" s="24">
        <f t="shared" si="113"/>
        <v>-161</v>
      </c>
      <c r="P506" s="88">
        <f t="shared" si="114"/>
        <v>23.040000000000195</v>
      </c>
      <c r="Q506" s="175">
        <f t="shared" si="115"/>
        <v>2.1786023012282077E-05</v>
      </c>
    </row>
    <row r="507" spans="3:17" ht="12.75">
      <c r="C507" s="37"/>
      <c r="D507" s="59">
        <f t="shared" si="121"/>
        <v>23.090000000000195</v>
      </c>
      <c r="E507" s="37"/>
      <c r="G507" s="42">
        <f t="shared" si="122"/>
        <v>-89.99925227687037</v>
      </c>
      <c r="H507" s="43">
        <f aca="true" t="shared" si="127" ref="H507:H570">Mo</f>
        <v>0.1</v>
      </c>
      <c r="I507" s="36">
        <f t="shared" si="123"/>
        <v>28.079159875708168</v>
      </c>
      <c r="J507" s="65">
        <f t="shared" si="117"/>
        <v>0.980997970879192</v>
      </c>
      <c r="K507" s="95">
        <f t="shared" si="124"/>
        <v>2.644884512065468</v>
      </c>
      <c r="L507" s="96">
        <f t="shared" si="125"/>
        <v>-484.6101303272458</v>
      </c>
      <c r="M507" s="24">
        <f t="shared" si="126"/>
        <v>101.08497555254941</v>
      </c>
      <c r="N507" s="24"/>
      <c r="O507" s="24">
        <f t="shared" si="113"/>
        <v>-162</v>
      </c>
      <c r="P507" s="88">
        <f t="shared" si="114"/>
        <v>23.090000000000195</v>
      </c>
      <c r="Q507" s="175">
        <f t="shared" si="115"/>
        <v>2.1024917558065383E-05</v>
      </c>
    </row>
    <row r="508" spans="3:17" ht="12.75">
      <c r="C508" s="37"/>
      <c r="D508" s="59">
        <f t="shared" si="121"/>
        <v>23.140000000000196</v>
      </c>
      <c r="E508" s="37"/>
      <c r="G508" s="42">
        <f t="shared" si="122"/>
        <v>-89.99926533845044</v>
      </c>
      <c r="H508" s="43">
        <f t="shared" si="127"/>
        <v>0.1</v>
      </c>
      <c r="I508" s="36">
        <f t="shared" si="123"/>
        <v>28.079160890228252</v>
      </c>
      <c r="J508" s="65">
        <f t="shared" si="117"/>
        <v>0.9809980417675068</v>
      </c>
      <c r="K508" s="95">
        <f t="shared" si="124"/>
        <v>2.6449025139846536</v>
      </c>
      <c r="L508" s="96">
        <f t="shared" si="125"/>
        <v>-486.01408837164183</v>
      </c>
      <c r="M508" s="24">
        <f t="shared" si="126"/>
        <v>101.0849792048217</v>
      </c>
      <c r="N508" s="24"/>
      <c r="O508" s="24">
        <f t="shared" si="113"/>
        <v>-162</v>
      </c>
      <c r="P508" s="88">
        <f t="shared" si="114"/>
        <v>23.140000000000196</v>
      </c>
      <c r="Q508" s="175">
        <f t="shared" si="115"/>
        <v>2.0290401678834936E-05</v>
      </c>
    </row>
    <row r="509" spans="3:17" ht="12.75">
      <c r="C509" s="37"/>
      <c r="D509" s="59">
        <f t="shared" si="121"/>
        <v>23.190000000000197</v>
      </c>
      <c r="E509" s="37"/>
      <c r="G509" s="42">
        <f t="shared" si="122"/>
        <v>-89.99927817186422</v>
      </c>
      <c r="H509" s="43">
        <f t="shared" si="127"/>
        <v>0.1</v>
      </c>
      <c r="I509" s="36">
        <f t="shared" si="123"/>
        <v>28.079161869305572</v>
      </c>
      <c r="J509" s="65">
        <f t="shared" si="117"/>
        <v>0.9809981101793055</v>
      </c>
      <c r="K509" s="95">
        <f t="shared" si="124"/>
        <v>2.6449202014384574</v>
      </c>
      <c r="L509" s="96">
        <f t="shared" si="125"/>
        <v>-487.4180464649957</v>
      </c>
      <c r="M509" s="24">
        <f t="shared" si="126"/>
        <v>101.08498272950007</v>
      </c>
      <c r="N509" s="24"/>
      <c r="O509" s="24">
        <f t="shared" si="113"/>
        <v>-162</v>
      </c>
      <c r="P509" s="88">
        <f t="shared" si="114"/>
        <v>23.190000000000197</v>
      </c>
      <c r="Q509" s="175">
        <f t="shared" si="115"/>
        <v>1.9581546411018002E-05</v>
      </c>
    </row>
    <row r="510" spans="3:17" ht="12.75">
      <c r="C510" s="37"/>
      <c r="D510" s="59">
        <f t="shared" si="121"/>
        <v>23.240000000000197</v>
      </c>
      <c r="E510" s="37"/>
      <c r="G510" s="42">
        <f t="shared" si="122"/>
        <v>-89.99929078109744</v>
      </c>
      <c r="H510" s="43">
        <f t="shared" si="127"/>
        <v>0.1</v>
      </c>
      <c r="I510" s="36">
        <f t="shared" si="123"/>
        <v>28.079162814178343</v>
      </c>
      <c r="J510" s="65">
        <f t="shared" si="117"/>
        <v>0.9809981762011065</v>
      </c>
      <c r="K510" s="95">
        <f t="shared" si="124"/>
        <v>2.644937579920088</v>
      </c>
      <c r="L510" s="96">
        <f t="shared" si="125"/>
        <v>-488.8220046055971</v>
      </c>
      <c r="M510" s="24">
        <f t="shared" si="126"/>
        <v>101.08498613104203</v>
      </c>
      <c r="N510" s="24"/>
      <c r="O510" s="24">
        <f t="shared" si="113"/>
        <v>-163</v>
      </c>
      <c r="P510" s="88">
        <f t="shared" si="114"/>
        <v>23.240000000000197</v>
      </c>
      <c r="Q510" s="175">
        <f t="shared" si="115"/>
        <v>1.889745540495342E-05</v>
      </c>
    </row>
    <row r="511" spans="3:17" ht="12.75">
      <c r="C511" s="37"/>
      <c r="D511" s="59">
        <f t="shared" si="121"/>
        <v>23.290000000000198</v>
      </c>
      <c r="E511" s="37"/>
      <c r="G511" s="42">
        <f t="shared" si="122"/>
        <v>-89.99930317006623</v>
      </c>
      <c r="H511" s="43">
        <f t="shared" si="127"/>
        <v>0.1</v>
      </c>
      <c r="I511" s="36">
        <f t="shared" si="123"/>
        <v>28.079163726041514</v>
      </c>
      <c r="J511" s="65">
        <f t="shared" si="117"/>
        <v>0.9809982399164051</v>
      </c>
      <c r="K511" s="95">
        <f t="shared" si="124"/>
        <v>2.6449546548267966</v>
      </c>
      <c r="L511" s="96">
        <f t="shared" si="125"/>
        <v>-490.2259627917954</v>
      </c>
      <c r="M511" s="24">
        <f t="shared" si="126"/>
        <v>101.08498941374945</v>
      </c>
      <c r="N511" s="24"/>
      <c r="O511" s="24">
        <f t="shared" si="113"/>
        <v>-163</v>
      </c>
      <c r="P511" s="88">
        <f t="shared" si="114"/>
        <v>23.290000000000198</v>
      </c>
      <c r="Q511" s="175">
        <f t="shared" si="115"/>
        <v>1.8237263432751858E-05</v>
      </c>
    </row>
    <row r="512" spans="3:17" ht="12.75">
      <c r="C512" s="37"/>
      <c r="D512" s="59">
        <f t="shared" si="121"/>
        <v>23.3400000000002</v>
      </c>
      <c r="E512" s="37"/>
      <c r="G512" s="42">
        <f t="shared" si="122"/>
        <v>-89.9993153426183</v>
      </c>
      <c r="H512" s="43">
        <f t="shared" si="127"/>
        <v>0.1</v>
      </c>
      <c r="I512" s="36">
        <f t="shared" si="123"/>
        <v>28.07916460604829</v>
      </c>
      <c r="J512" s="65">
        <f t="shared" si="117"/>
        <v>0.98099830140578</v>
      </c>
      <c r="K512" s="95">
        <f t="shared" si="124"/>
        <v>2.6449714314615527</v>
      </c>
      <c r="L512" s="96">
        <f t="shared" si="125"/>
        <v>-491.6299210219976</v>
      </c>
      <c r="M512" s="24">
        <f t="shared" si="126"/>
        <v>101.08499258177385</v>
      </c>
      <c r="N512" s="24"/>
      <c r="O512" s="24">
        <f t="shared" si="113"/>
        <v>-164</v>
      </c>
      <c r="P512" s="88">
        <f t="shared" si="114"/>
        <v>23.3400000000002</v>
      </c>
      <c r="Q512" s="175">
        <f t="shared" si="115"/>
        <v>1.7600135535644517E-05</v>
      </c>
    </row>
    <row r="513" spans="3:17" ht="12.75">
      <c r="C513" s="37"/>
      <c r="D513" s="59">
        <f t="shared" si="121"/>
        <v>23.3900000000002</v>
      </c>
      <c r="E513" s="37"/>
      <c r="G513" s="42">
        <f t="shared" si="122"/>
        <v>-89.99932730253416</v>
      </c>
      <c r="H513" s="43">
        <f t="shared" si="127"/>
        <v>0.1</v>
      </c>
      <c r="I513" s="36">
        <f t="shared" si="123"/>
        <v>28.079165455311596</v>
      </c>
      <c r="J513" s="65">
        <f t="shared" si="117"/>
        <v>0.9809983607469951</v>
      </c>
      <c r="K513" s="95">
        <f t="shared" si="124"/>
        <v>2.644987915034693</v>
      </c>
      <c r="L513" s="96">
        <f t="shared" si="125"/>
        <v>-493.0338792946664</v>
      </c>
      <c r="M513" s="24">
        <f t="shared" si="126"/>
        <v>101.08499563912174</v>
      </c>
      <c r="N513" s="24"/>
      <c r="O513" s="24">
        <f t="shared" si="113"/>
        <v>-164</v>
      </c>
      <c r="P513" s="88">
        <f t="shared" si="114"/>
        <v>23.3900000000002</v>
      </c>
      <c r="Q513" s="175">
        <f t="shared" si="115"/>
        <v>1.69852661002776E-05</v>
      </c>
    </row>
    <row r="514" spans="3:17" ht="12.75">
      <c r="C514" s="37"/>
      <c r="D514" s="59">
        <f t="shared" si="121"/>
        <v>23.4400000000002</v>
      </c>
      <c r="E514" s="37"/>
      <c r="G514" s="42">
        <f t="shared" si="122"/>
        <v>-89.99933905352823</v>
      </c>
      <c r="H514" s="43">
        <f t="shared" si="127"/>
        <v>0.1</v>
      </c>
      <c r="I514" s="36">
        <f t="shared" si="123"/>
        <v>28.07916627490546</v>
      </c>
      <c r="J514" s="65">
        <f t="shared" si="117"/>
        <v>0.9809984180150966</v>
      </c>
      <c r="K514" s="95">
        <f t="shared" si="124"/>
        <v>2.6450041106655378</v>
      </c>
      <c r="L514" s="96">
        <f t="shared" si="125"/>
        <v>-494.43783760831826</v>
      </c>
      <c r="M514" s="24">
        <f t="shared" si="126"/>
        <v>101.08499858965966</v>
      </c>
      <c r="N514" s="24"/>
      <c r="O514" s="24">
        <f t="shared" si="113"/>
        <v>-165</v>
      </c>
      <c r="P514" s="88">
        <f t="shared" si="114"/>
        <v>23.4400000000002</v>
      </c>
      <c r="Q514" s="175">
        <f t="shared" si="115"/>
        <v>1.6391877295518264E-05</v>
      </c>
    </row>
    <row r="515" spans="3:17" ht="12.75">
      <c r="C515" s="37"/>
      <c r="D515" s="59">
        <f t="shared" si="121"/>
        <v>23.4900000000002</v>
      </c>
      <c r="E515" s="37"/>
      <c r="G515" s="42">
        <f t="shared" si="122"/>
        <v>-89.9993505992501</v>
      </c>
      <c r="H515" s="43">
        <f t="shared" si="127"/>
        <v>0.1</v>
      </c>
      <c r="I515" s="36">
        <f t="shared" si="123"/>
        <v>28.079167065866407</v>
      </c>
      <c r="J515" s="65">
        <f t="shared" si="117"/>
        <v>0.9809984732825102</v>
      </c>
      <c r="K515" s="95">
        <f t="shared" si="124"/>
        <v>2.645020023383982</v>
      </c>
      <c r="L515" s="96">
        <f t="shared" si="125"/>
        <v>-495.8417959615214</v>
      </c>
      <c r="M515" s="24">
        <f t="shared" si="126"/>
        <v>101.08500143711908</v>
      </c>
      <c r="N515" s="24"/>
      <c r="O515" s="24">
        <f t="shared" si="113"/>
        <v>-165</v>
      </c>
      <c r="P515" s="88">
        <f t="shared" si="114"/>
        <v>23.4900000000002</v>
      </c>
      <c r="Q515" s="175">
        <f t="shared" si="115"/>
        <v>1.58192189303461E-05</v>
      </c>
    </row>
    <row r="516" spans="3:17" ht="12.75">
      <c r="C516" s="37"/>
      <c r="D516" s="59">
        <f t="shared" si="121"/>
        <v>23.5400000000002</v>
      </c>
      <c r="E516" s="37"/>
      <c r="G516" s="42">
        <f t="shared" si="122"/>
        <v>-89.9993619432856</v>
      </c>
      <c r="H516" s="43">
        <f t="shared" si="127"/>
        <v>0.1</v>
      </c>
      <c r="I516" s="36">
        <f t="shared" si="123"/>
        <v>28.079167829194738</v>
      </c>
      <c r="J516" s="65">
        <f t="shared" si="117"/>
        <v>0.9809985266191306</v>
      </c>
      <c r="K516" s="95">
        <f t="shared" si="124"/>
        <v>2.645035658132056</v>
      </c>
      <c r="L516" s="96">
        <f t="shared" si="125"/>
        <v>-497.24575435289415</v>
      </c>
      <c r="M516" s="24">
        <f t="shared" si="126"/>
        <v>101.08500418510106</v>
      </c>
      <c r="N516" s="24"/>
      <c r="O516" s="24">
        <f t="shared" si="113"/>
        <v>-166</v>
      </c>
      <c r="P516" s="88">
        <f t="shared" si="114"/>
        <v>23.5400000000002</v>
      </c>
      <c r="Q516" s="175">
        <f t="shared" si="115"/>
        <v>1.5266566606441994E-05</v>
      </c>
    </row>
    <row r="517" spans="3:17" ht="12.75">
      <c r="C517" s="37"/>
      <c r="D517" s="59">
        <f t="shared" si="121"/>
        <v>23.590000000000202</v>
      </c>
      <c r="E517" s="37"/>
      <c r="G517" s="42">
        <f t="shared" si="122"/>
        <v>-89.99937308915788</v>
      </c>
      <c r="H517" s="43">
        <f t="shared" si="127"/>
        <v>0.1</v>
      </c>
      <c r="I517" s="36">
        <f t="shared" si="123"/>
        <v>28.07916856585581</v>
      </c>
      <c r="J517" s="65">
        <f t="shared" si="117"/>
        <v>0.9809985780924108</v>
      </c>
      <c r="K517" s="95">
        <f t="shared" si="124"/>
        <v>2.6450510197654618</v>
      </c>
      <c r="L517" s="96">
        <f t="shared" si="125"/>
        <v>-498.64971278110295</v>
      </c>
      <c r="M517" s="24">
        <f t="shared" si="126"/>
        <v>101.08500683708091</v>
      </c>
      <c r="N517" s="24"/>
      <c r="O517" s="24">
        <f t="shared" si="113"/>
        <v>-166</v>
      </c>
      <c r="P517" s="88">
        <f t="shared" si="114"/>
        <v>23.590000000000202</v>
      </c>
      <c r="Q517" s="175">
        <f t="shared" si="115"/>
        <v>1.4733221433971056E-05</v>
      </c>
    </row>
    <row r="518" spans="3:17" ht="12.75">
      <c r="C518" s="37"/>
      <c r="D518" s="59">
        <f t="shared" si="121"/>
        <v>23.640000000000203</v>
      </c>
      <c r="E518" s="37"/>
      <c r="G518" s="42">
        <f t="shared" si="122"/>
        <v>-89.99938404032858</v>
      </c>
      <c r="H518" s="43">
        <f t="shared" si="127"/>
        <v>0.1</v>
      </c>
      <c r="I518" s="36">
        <f t="shared" si="123"/>
        <v>28.07916927678126</v>
      </c>
      <c r="J518" s="65">
        <f t="shared" si="117"/>
        <v>0.9809986277674475</v>
      </c>
      <c r="K518" s="95">
        <f t="shared" si="124"/>
        <v>2.6450661130550794</v>
      </c>
      <c r="L518" s="96">
        <f t="shared" si="125"/>
        <v>-500.0536712448609</v>
      </c>
      <c r="M518" s="24">
        <f t="shared" si="126"/>
        <v>101.08500939641254</v>
      </c>
      <c r="N518" s="24"/>
      <c r="O518" s="24">
        <f aca="true" t="shared" si="128" ref="O518:O581">ROUND(L518/3,0)</f>
        <v>-167</v>
      </c>
      <c r="P518" s="88">
        <f aca="true" t="shared" si="129" ref="P518:P581">D518</f>
        <v>23.640000000000203</v>
      </c>
      <c r="Q518" s="175">
        <f t="shared" si="115"/>
        <v>1.4218509036822778E-05</v>
      </c>
    </row>
    <row r="519" spans="3:17" ht="12.75">
      <c r="C519" s="37"/>
      <c r="D519" s="59">
        <f t="shared" si="121"/>
        <v>23.690000000000204</v>
      </c>
      <c r="E519" s="37"/>
      <c r="G519" s="42">
        <f t="shared" si="122"/>
        <v>-89.99939480019886</v>
      </c>
      <c r="H519" s="43">
        <f t="shared" si="127"/>
        <v>0.1</v>
      </c>
      <c r="I519" s="36">
        <f t="shared" si="123"/>
        <v>28.079169962870175</v>
      </c>
      <c r="J519" s="65">
        <f t="shared" si="117"/>
        <v>0.9809986757070631</v>
      </c>
      <c r="K519" s="95">
        <f t="shared" si="124"/>
        <v>2.64508094268845</v>
      </c>
      <c r="L519" s="96">
        <f t="shared" si="125"/>
        <v>-501.4576297429261</v>
      </c>
      <c r="M519" s="24">
        <f t="shared" si="126"/>
        <v>101.08501186633264</v>
      </c>
      <c r="N519" s="24"/>
      <c r="O519" s="24">
        <f t="shared" si="128"/>
        <v>-167</v>
      </c>
      <c r="P519" s="88">
        <f t="shared" si="129"/>
        <v>23.690000000000204</v>
      </c>
      <c r="Q519" s="175">
        <f aca="true" t="shared" si="130" ref="Q519:Q582">(I519-I518)/(D519-D518)</f>
        <v>1.3721778273634105E-05</v>
      </c>
    </row>
    <row r="520" spans="3:17" ht="12.75">
      <c r="C520" s="37"/>
      <c r="D520" s="59">
        <f t="shared" si="121"/>
        <v>23.740000000000204</v>
      </c>
      <c r="E520" s="37"/>
      <c r="G520" s="42">
        <f t="shared" si="122"/>
        <v>-89.99940537211045</v>
      </c>
      <c r="H520" s="43">
        <f t="shared" si="127"/>
        <v>0.1</v>
      </c>
      <c r="I520" s="36">
        <f t="shared" si="123"/>
        <v>28.07917062499023</v>
      </c>
      <c r="J520" s="65">
        <f t="shared" si="117"/>
        <v>0.9809987219718854</v>
      </c>
      <c r="K520" s="95">
        <f t="shared" si="124"/>
        <v>2.645095513271232</v>
      </c>
      <c r="L520" s="96">
        <f t="shared" si="125"/>
        <v>-502.86158827410003</v>
      </c>
      <c r="M520" s="24">
        <f t="shared" si="126"/>
        <v>101.08501424996483</v>
      </c>
      <c r="N520" s="24"/>
      <c r="O520" s="24">
        <f t="shared" si="128"/>
        <v>-168</v>
      </c>
      <c r="P520" s="88">
        <f t="shared" si="129"/>
        <v>23.740000000000204</v>
      </c>
      <c r="Q520" s="175">
        <f t="shared" si="130"/>
        <v>1.3242401095680901E-05</v>
      </c>
    </row>
    <row r="521" spans="3:17" ht="12.75">
      <c r="C521" s="37"/>
      <c r="D521" s="59">
        <f t="shared" si="121"/>
        <v>23.790000000000205</v>
      </c>
      <c r="E521" s="37"/>
      <c r="G521" s="42">
        <f t="shared" si="122"/>
        <v>-89.99941575934672</v>
      </c>
      <c r="H521" s="43">
        <f t="shared" si="127"/>
        <v>0.1</v>
      </c>
      <c r="I521" s="36">
        <f t="shared" si="123"/>
        <v>28.079171263978786</v>
      </c>
      <c r="J521" s="65">
        <f t="shared" si="117"/>
        <v>0.9809987666204238</v>
      </c>
      <c r="K521" s="95">
        <f t="shared" si="124"/>
        <v>2.6451098293286295</v>
      </c>
      <c r="L521" s="96">
        <f t="shared" si="125"/>
        <v>-504.265546837226</v>
      </c>
      <c r="M521" s="24">
        <f t="shared" si="126"/>
        <v>101.08501655032363</v>
      </c>
      <c r="N521" s="24"/>
      <c r="O521" s="24">
        <f t="shared" si="128"/>
        <v>-168</v>
      </c>
      <c r="P521" s="88">
        <f t="shared" si="129"/>
        <v>23.790000000000205</v>
      </c>
      <c r="Q521" s="175">
        <f t="shared" si="130"/>
        <v>1.2779771125792468E-05</v>
      </c>
    </row>
    <row r="522" spans="3:17" ht="12.75">
      <c r="C522" s="37"/>
      <c r="D522" s="59">
        <f t="shared" si="121"/>
        <v>23.840000000000206</v>
      </c>
      <c r="E522" s="37"/>
      <c r="G522" s="42">
        <f t="shared" si="122"/>
        <v>-89.9994259651337</v>
      </c>
      <c r="H522" s="43">
        <f t="shared" si="127"/>
        <v>0.1</v>
      </c>
      <c r="I522" s="36">
        <f t="shared" si="123"/>
        <v>28.07917188064396</v>
      </c>
      <c r="J522" s="65">
        <f t="shared" si="117"/>
        <v>0.9809988097091443</v>
      </c>
      <c r="K522" s="95">
        <f t="shared" si="124"/>
        <v>2.6451238953067984</v>
      </c>
      <c r="L522" s="96">
        <f t="shared" si="125"/>
        <v>-505.66950543118776</v>
      </c>
      <c r="M522" s="24">
        <f t="shared" si="126"/>
        <v>101.08501877031826</v>
      </c>
      <c r="N522" s="24"/>
      <c r="O522" s="24">
        <f t="shared" si="128"/>
        <v>-169</v>
      </c>
      <c r="P522" s="88">
        <f t="shared" si="129"/>
        <v>23.840000000000206</v>
      </c>
      <c r="Q522" s="175">
        <f t="shared" si="130"/>
        <v>1.2333303445188729E-05</v>
      </c>
    </row>
    <row r="523" spans="3:17" ht="12.75">
      <c r="C523" s="37"/>
      <c r="D523" s="59">
        <f t="shared" si="121"/>
        <v>23.890000000000207</v>
      </c>
      <c r="E523" s="37"/>
      <c r="G523" s="42">
        <f t="shared" si="122"/>
        <v>-89.99943599264103</v>
      </c>
      <c r="H523" s="43">
        <f t="shared" si="127"/>
        <v>0.1</v>
      </c>
      <c r="I523" s="36">
        <f t="shared" si="123"/>
        <v>28.07917247576562</v>
      </c>
      <c r="J523" s="65">
        <f t="shared" si="117"/>
        <v>0.9809988512925394</v>
      </c>
      <c r="K523" s="95">
        <f t="shared" si="124"/>
        <v>2.645137715574229</v>
      </c>
      <c r="L523" s="96">
        <f t="shared" si="125"/>
        <v>-507.073464054908</v>
      </c>
      <c r="M523" s="24">
        <f t="shared" si="126"/>
        <v>101.08502091275624</v>
      </c>
      <c r="N523" s="24"/>
      <c r="O523" s="24">
        <f t="shared" si="128"/>
        <v>-169</v>
      </c>
      <c r="P523" s="88">
        <f t="shared" si="129"/>
        <v>23.890000000000207</v>
      </c>
      <c r="Q523" s="175">
        <f t="shared" si="130"/>
        <v>1.1902433243449026E-05</v>
      </c>
    </row>
    <row r="524" spans="3:17" ht="12.75">
      <c r="C524" s="37"/>
      <c r="D524" s="59">
        <f t="shared" si="121"/>
        <v>23.940000000000207</v>
      </c>
      <c r="E524" s="37"/>
      <c r="G524" s="42">
        <f t="shared" si="122"/>
        <v>-89.999445844983</v>
      </c>
      <c r="H524" s="43">
        <f t="shared" si="127"/>
        <v>0.1</v>
      </c>
      <c r="I524" s="36">
        <f t="shared" si="123"/>
        <v>28.079173050096408</v>
      </c>
      <c r="J524" s="65">
        <f t="shared" si="117"/>
        <v>0.9809988914231983</v>
      </c>
      <c r="K524" s="95">
        <f t="shared" si="124"/>
        <v>2.6451512944231</v>
      </c>
      <c r="L524" s="96">
        <f t="shared" si="125"/>
        <v>-508.4774227073472</v>
      </c>
      <c r="M524" s="24">
        <f t="shared" si="126"/>
        <v>101.08502298034708</v>
      </c>
      <c r="N524" s="24"/>
      <c r="O524" s="24">
        <f t="shared" si="128"/>
        <v>-169</v>
      </c>
      <c r="P524" s="88">
        <f t="shared" si="129"/>
        <v>23.940000000000207</v>
      </c>
      <c r="Q524" s="175">
        <f t="shared" si="130"/>
        <v>1.1486615747457855E-05</v>
      </c>
    </row>
    <row r="525" spans="3:17" ht="12.75">
      <c r="C525" s="37"/>
      <c r="D525" s="59">
        <f t="shared" si="121"/>
        <v>23.990000000000208</v>
      </c>
      <c r="E525" s="37"/>
      <c r="G525" s="42">
        <f t="shared" si="122"/>
        <v>-89.9994555252195</v>
      </c>
      <c r="H525" s="43">
        <f t="shared" si="127"/>
        <v>0.1</v>
      </c>
      <c r="I525" s="36">
        <f t="shared" si="123"/>
        <v>28.079173604362662</v>
      </c>
      <c r="J525" s="65">
        <f t="shared" si="117"/>
        <v>0.9809989301518736</v>
      </c>
      <c r="K525" s="95">
        <f t="shared" si="124"/>
        <v>2.6451646360706125</v>
      </c>
      <c r="L525" s="96">
        <f t="shared" si="125"/>
        <v>-509.88138138750196</v>
      </c>
      <c r="M525" s="24">
        <f t="shared" si="126"/>
        <v>101.08502497570558</v>
      </c>
      <c r="N525" s="24"/>
      <c r="O525" s="24">
        <f t="shared" si="128"/>
        <v>-170</v>
      </c>
      <c r="P525" s="88">
        <f t="shared" si="129"/>
        <v>23.990000000000208</v>
      </c>
      <c r="Q525" s="175">
        <f t="shared" si="130"/>
        <v>1.1085325084536477E-05</v>
      </c>
    </row>
    <row r="526" spans="3:17" ht="12.75">
      <c r="C526" s="37"/>
      <c r="D526" s="59">
        <f t="shared" si="121"/>
        <v>24.04000000000021</v>
      </c>
      <c r="E526" s="37"/>
      <c r="G526" s="42">
        <f t="shared" si="122"/>
        <v>-89.99946503635697</v>
      </c>
      <c r="H526" s="43">
        <f t="shared" si="127"/>
        <v>0.1</v>
      </c>
      <c r="I526" s="36">
        <f t="shared" si="123"/>
        <v>28.079174139265344</v>
      </c>
      <c r="J526" s="65">
        <f t="shared" si="117"/>
        <v>0.9809989675275436</v>
      </c>
      <c r="K526" s="95">
        <f t="shared" si="124"/>
        <v>2.6451777446603013</v>
      </c>
      <c r="L526" s="96">
        <f t="shared" si="125"/>
        <v>-511.28534009440403</v>
      </c>
      <c r="M526" s="24">
        <f t="shared" si="126"/>
        <v>101.08502690135523</v>
      </c>
      <c r="N526" s="24"/>
      <c r="O526" s="24">
        <f t="shared" si="128"/>
        <v>-170</v>
      </c>
      <c r="P526" s="88">
        <f t="shared" si="129"/>
        <v>24.04000000000021</v>
      </c>
      <c r="Q526" s="175">
        <f t="shared" si="130"/>
        <v>1.0698053642954467E-05</v>
      </c>
    </row>
    <row r="527" spans="3:17" ht="12.75">
      <c r="C527" s="37"/>
      <c r="D527" s="59">
        <f t="shared" si="121"/>
        <v>24.09000000000021</v>
      </c>
      <c r="E527" s="37"/>
      <c r="G527" s="42">
        <f t="shared" si="122"/>
        <v>-89.99947438134929</v>
      </c>
      <c r="H527" s="43">
        <f t="shared" si="127"/>
        <v>0.1</v>
      </c>
      <c r="I527" s="36">
        <f t="shared" si="123"/>
        <v>28.079174655480934</v>
      </c>
      <c r="J527" s="65">
        <f t="shared" si="117"/>
        <v>0.9809990035974765</v>
      </c>
      <c r="K527" s="95">
        <f t="shared" si="124"/>
        <v>2.64519062426332</v>
      </c>
      <c r="L527" s="96">
        <f t="shared" si="125"/>
        <v>-512.689298827119</v>
      </c>
      <c r="M527" s="24">
        <f t="shared" si="126"/>
        <v>101.08502875973136</v>
      </c>
      <c r="N527" s="24"/>
      <c r="O527" s="24">
        <f t="shared" si="128"/>
        <v>-171</v>
      </c>
      <c r="P527" s="88">
        <f t="shared" si="129"/>
        <v>24.09000000000021</v>
      </c>
      <c r="Q527" s="175">
        <f t="shared" si="130"/>
        <v>1.0324311787712611E-05</v>
      </c>
    </row>
    <row r="528" spans="3:17" ht="12.75">
      <c r="C528" s="37"/>
      <c r="D528" s="59">
        <f t="shared" si="121"/>
        <v>24.14000000000021</v>
      </c>
      <c r="E528" s="37"/>
      <c r="G528" s="42">
        <f t="shared" si="122"/>
        <v>-89.99948356309879</v>
      </c>
      <c r="H528" s="43">
        <f t="shared" si="127"/>
        <v>0.1</v>
      </c>
      <c r="I528" s="36">
        <f t="shared" si="123"/>
        <v>28.07917515366227</v>
      </c>
      <c r="J528" s="65">
        <f t="shared" si="117"/>
        <v>0.9809990384072887</v>
      </c>
      <c r="K528" s="95">
        <f t="shared" si="124"/>
        <v>2.6452032788797055</v>
      </c>
      <c r="L528" s="96">
        <f t="shared" si="125"/>
        <v>-514.0932575847452</v>
      </c>
      <c r="M528" s="24">
        <f t="shared" si="126"/>
        <v>101.08503055318417</v>
      </c>
      <c r="N528" s="24"/>
      <c r="O528" s="24">
        <f t="shared" si="128"/>
        <v>-171</v>
      </c>
      <c r="P528" s="88">
        <f t="shared" si="129"/>
        <v>24.14000000000021</v>
      </c>
      <c r="Q528" s="175">
        <f t="shared" si="130"/>
        <v>9.963626723674537E-06</v>
      </c>
    </row>
    <row r="529" spans="3:17" ht="12.75">
      <c r="C529" s="37"/>
      <c r="D529" s="59">
        <f t="shared" si="121"/>
        <v>24.19000000000021</v>
      </c>
      <c r="E529" s="37"/>
      <c r="G529" s="42">
        <f t="shared" si="122"/>
        <v>-89.9994925844571</v>
      </c>
      <c r="H529" s="43">
        <f t="shared" si="127"/>
        <v>0.1</v>
      </c>
      <c r="I529" s="36">
        <f t="shared" si="123"/>
        <v>28.07917563443939</v>
      </c>
      <c r="J529" s="65">
        <f t="shared" si="117"/>
        <v>0.9809990720010034</v>
      </c>
      <c r="K529" s="95">
        <f t="shared" si="124"/>
        <v>2.64521571243962</v>
      </c>
      <c r="L529" s="96">
        <f t="shared" si="125"/>
        <v>-515.4972163664121</v>
      </c>
      <c r="M529" s="24">
        <f t="shared" si="126"/>
        <v>101.0850322839818</v>
      </c>
      <c r="N529" s="24"/>
      <c r="O529" s="24">
        <f t="shared" si="128"/>
        <v>-172</v>
      </c>
      <c r="P529" s="88">
        <f t="shared" si="129"/>
        <v>24.19000000000021</v>
      </c>
      <c r="Q529" s="175">
        <f t="shared" si="130"/>
        <v>9.615542424512431E-06</v>
      </c>
    </row>
    <row r="530" spans="3:17" ht="12.75">
      <c r="C530" s="37"/>
      <c r="D530" s="59">
        <f t="shared" si="121"/>
        <v>24.24000000000021</v>
      </c>
      <c r="E530" s="37"/>
      <c r="G530" s="42">
        <f t="shared" si="122"/>
        <v>-89.999501448226</v>
      </c>
      <c r="H530" s="43">
        <f t="shared" si="127"/>
        <v>0.1</v>
      </c>
      <c r="I530" s="36">
        <f t="shared" si="123"/>
        <v>28.07917609842032</v>
      </c>
      <c r="J530" s="65">
        <f t="shared" si="117"/>
        <v>0.9809991044211049</v>
      </c>
      <c r="K530" s="95">
        <f t="shared" si="124"/>
        <v>2.645227928804573</v>
      </c>
      <c r="L530" s="96">
        <f t="shared" si="125"/>
        <v>-516.90117517128</v>
      </c>
      <c r="M530" s="24">
        <f t="shared" si="126"/>
        <v>101.08503395431315</v>
      </c>
      <c r="N530" s="24"/>
      <c r="O530" s="24">
        <f t="shared" si="128"/>
        <v>-172</v>
      </c>
      <c r="P530" s="88">
        <f t="shared" si="129"/>
        <v>24.24000000000021</v>
      </c>
      <c r="Q530" s="175">
        <f t="shared" si="130"/>
        <v>9.279618566892945E-06</v>
      </c>
    </row>
    <row r="531" spans="3:17" ht="12.75">
      <c r="C531" s="37"/>
      <c r="D531" s="59">
        <f t="shared" si="121"/>
        <v>24.290000000000212</v>
      </c>
      <c r="E531" s="37"/>
      <c r="G531" s="42">
        <f t="shared" si="122"/>
        <v>-89.99951015715835</v>
      </c>
      <c r="H531" s="43">
        <f t="shared" si="127"/>
        <v>0.1</v>
      </c>
      <c r="I531" s="36">
        <f t="shared" si="123"/>
        <v>28.079176546191842</v>
      </c>
      <c r="J531" s="65">
        <f t="shared" si="117"/>
        <v>0.9809991357085948</v>
      </c>
      <c r="K531" s="95">
        <f t="shared" si="124"/>
        <v>2.6452399317686197</v>
      </c>
      <c r="L531" s="96">
        <f t="shared" si="125"/>
        <v>-518.3051339985383</v>
      </c>
      <c r="M531" s="24">
        <f t="shared" si="126"/>
        <v>101.08503556629063</v>
      </c>
      <c r="N531" s="24"/>
      <c r="O531" s="24">
        <f t="shared" si="128"/>
        <v>-173</v>
      </c>
      <c r="P531" s="88">
        <f t="shared" si="129"/>
        <v>24.290000000000212</v>
      </c>
      <c r="Q531" s="175">
        <f t="shared" si="130"/>
        <v>8.955430459422915E-06</v>
      </c>
    </row>
    <row r="532" spans="3:17" ht="12.75">
      <c r="C532" s="37"/>
      <c r="D532" s="59">
        <f t="shared" si="121"/>
        <v>24.340000000000213</v>
      </c>
      <c r="E532" s="37"/>
      <c r="G532" s="42">
        <f t="shared" si="122"/>
        <v>-89.99951871395892</v>
      </c>
      <c r="H532" s="43">
        <f t="shared" si="127"/>
        <v>0.1</v>
      </c>
      <c r="I532" s="36">
        <f t="shared" si="123"/>
        <v>28.07917697832024</v>
      </c>
      <c r="J532" s="65">
        <f t="shared" si="117"/>
        <v>0.9809991659030406</v>
      </c>
      <c r="K532" s="95">
        <f t="shared" si="124"/>
        <v>2.6452517250595386</v>
      </c>
      <c r="L532" s="96">
        <f t="shared" si="125"/>
        <v>-519.7090928474048</v>
      </c>
      <c r="M532" s="24">
        <f t="shared" si="126"/>
        <v>101.08503712195287</v>
      </c>
      <c r="N532" s="24"/>
      <c r="O532" s="24">
        <f t="shared" si="128"/>
        <v>-173</v>
      </c>
      <c r="P532" s="88">
        <f t="shared" si="129"/>
        <v>24.340000000000213</v>
      </c>
      <c r="Q532" s="175">
        <f t="shared" si="130"/>
        <v>8.642567976835258E-06</v>
      </c>
    </row>
    <row r="533" spans="3:17" ht="12.75">
      <c r="C533" s="37"/>
      <c r="D533" s="59">
        <f t="shared" si="121"/>
        <v>24.390000000000214</v>
      </c>
      <c r="E533" s="37"/>
      <c r="G533" s="42">
        <f t="shared" si="122"/>
        <v>-89.99952712128523</v>
      </c>
      <c r="H533" s="43">
        <f t="shared" si="127"/>
        <v>0.1</v>
      </c>
      <c r="I533" s="36">
        <f t="shared" si="123"/>
        <v>28.079177395352016</v>
      </c>
      <c r="J533" s="65">
        <f t="shared" si="117"/>
        <v>0.9809991950426288</v>
      </c>
      <c r="K533" s="95">
        <f t="shared" si="124"/>
        <v>2.6452633123399907</v>
      </c>
      <c r="L533" s="96">
        <f t="shared" si="125"/>
        <v>-521.1130517171246</v>
      </c>
      <c r="M533" s="24">
        <f t="shared" si="126"/>
        <v>101.08503862326725</v>
      </c>
      <c r="N533" s="24"/>
      <c r="O533" s="24">
        <f t="shared" si="128"/>
        <v>-174</v>
      </c>
      <c r="P533" s="88">
        <f t="shared" si="129"/>
        <v>24.390000000000214</v>
      </c>
      <c r="Q533" s="175">
        <f t="shared" si="130"/>
        <v>8.340635488934704E-06</v>
      </c>
    </row>
    <row r="534" spans="3:17" ht="12.75">
      <c r="C534" s="37"/>
      <c r="D534" s="59">
        <f t="shared" si="121"/>
        <v>24.440000000000214</v>
      </c>
      <c r="E534" s="37"/>
      <c r="G534" s="42">
        <f t="shared" si="122"/>
        <v>-89.99953538174836</v>
      </c>
      <c r="H534" s="43">
        <f t="shared" si="127"/>
        <v>0.1</v>
      </c>
      <c r="I534" s="36">
        <f t="shared" si="123"/>
        <v>28.079177797814573</v>
      </c>
      <c r="J534" s="65">
        <f t="shared" si="117"/>
        <v>0.9809992231642111</v>
      </c>
      <c r="K534" s="95">
        <f t="shared" si="124"/>
        <v>2.6452746972086554</v>
      </c>
      <c r="L534" s="96">
        <f t="shared" si="125"/>
        <v>-522.5170106069692</v>
      </c>
      <c r="M534" s="24">
        <f t="shared" si="126"/>
        <v>101.08504007213247</v>
      </c>
      <c r="N534" s="24"/>
      <c r="O534" s="24">
        <f t="shared" si="128"/>
        <v>-174</v>
      </c>
      <c r="P534" s="88">
        <f t="shared" si="129"/>
        <v>24.440000000000214</v>
      </c>
      <c r="Q534" s="175">
        <f t="shared" si="130"/>
        <v>8.049251150055055E-06</v>
      </c>
    </row>
    <row r="535" spans="3:17" ht="12.75">
      <c r="C535" s="37"/>
      <c r="D535" s="59">
        <f t="shared" si="121"/>
        <v>24.490000000000215</v>
      </c>
      <c r="E535" s="37"/>
      <c r="G535" s="42">
        <f t="shared" si="122"/>
        <v>-89.9995434979138</v>
      </c>
      <c r="H535" s="43">
        <f t="shared" si="127"/>
        <v>0.1</v>
      </c>
      <c r="I535" s="36">
        <f t="shared" si="123"/>
        <v>28.0791781862169</v>
      </c>
      <c r="J535" s="65">
        <f t="shared" si="117"/>
        <v>0.9809992503033521</v>
      </c>
      <c r="K535" s="95">
        <f t="shared" si="124"/>
        <v>2.6452858832013497</v>
      </c>
      <c r="L535" s="96">
        <f t="shared" si="125"/>
        <v>-523.9209695162355</v>
      </c>
      <c r="M535" s="24">
        <f t="shared" si="126"/>
        <v>101.08504147038084</v>
      </c>
      <c r="N535" s="24"/>
      <c r="O535" s="24">
        <f t="shared" si="128"/>
        <v>-175</v>
      </c>
      <c r="P535" s="88">
        <f t="shared" si="129"/>
        <v>24.490000000000215</v>
      </c>
      <c r="Q535" s="175">
        <f t="shared" si="130"/>
        <v>7.768046543787822E-06</v>
      </c>
    </row>
    <row r="536" spans="3:17" ht="12.75">
      <c r="C536" s="37"/>
      <c r="D536" s="59">
        <f t="shared" si="121"/>
        <v>24.540000000000216</v>
      </c>
      <c r="E536" s="37"/>
      <c r="G536" s="42">
        <f t="shared" si="122"/>
        <v>-89.99955147230222</v>
      </c>
      <c r="H536" s="43">
        <f t="shared" si="127"/>
        <v>0.1</v>
      </c>
      <c r="I536" s="36">
        <f t="shared" si="123"/>
        <v>28.079178561050195</v>
      </c>
      <c r="J536" s="65">
        <f t="shared" si="117"/>
        <v>0.9809992764943738</v>
      </c>
      <c r="K536" s="95">
        <f t="shared" si="124"/>
        <v>2.645296873792125</v>
      </c>
      <c r="L536" s="96">
        <f t="shared" si="125"/>
        <v>-525.324928444245</v>
      </c>
      <c r="M536" s="24">
        <f t="shared" si="126"/>
        <v>101.08504281978071</v>
      </c>
      <c r="N536" s="24"/>
      <c r="O536" s="24">
        <f t="shared" si="128"/>
        <v>-175</v>
      </c>
      <c r="P536" s="88">
        <f t="shared" si="129"/>
        <v>24.540000000000216</v>
      </c>
      <c r="Q536" s="175">
        <f t="shared" si="130"/>
        <v>7.4966659013852065E-06</v>
      </c>
    </row>
    <row r="537" spans="3:17" ht="12.75">
      <c r="C537" s="37"/>
      <c r="D537" s="59">
        <f t="shared" si="121"/>
        <v>24.590000000000217</v>
      </c>
      <c r="E537" s="37"/>
      <c r="G537" s="42">
        <f t="shared" si="122"/>
        <v>-89.99955930739024</v>
      </c>
      <c r="H537" s="43">
        <f t="shared" si="127"/>
        <v>0.1</v>
      </c>
      <c r="I537" s="36">
        <f t="shared" si="123"/>
        <v>28.0791789227885</v>
      </c>
      <c r="J537" s="65">
        <f t="shared" si="117"/>
        <v>0.9809993017703994</v>
      </c>
      <c r="K537" s="95">
        <f t="shared" si="124"/>
        <v>2.6453076723943467</v>
      </c>
      <c r="L537" s="96">
        <f t="shared" si="125"/>
        <v>-526.7288873903428</v>
      </c>
      <c r="M537" s="24">
        <f t="shared" si="126"/>
        <v>101.08504412203861</v>
      </c>
      <c r="N537" s="24"/>
      <c r="O537" s="24">
        <f t="shared" si="128"/>
        <v>-176</v>
      </c>
      <c r="P537" s="88">
        <f t="shared" si="129"/>
        <v>24.590000000000217</v>
      </c>
      <c r="Q537" s="175">
        <f t="shared" si="130"/>
        <v>7.2347661017601125E-06</v>
      </c>
    </row>
    <row r="538" spans="3:17" ht="12.75">
      <c r="C538" s="37"/>
      <c r="D538" s="59">
        <f t="shared" si="121"/>
        <v>24.640000000000217</v>
      </c>
      <c r="E538" s="37"/>
      <c r="G538" s="42">
        <f t="shared" si="122"/>
        <v>-89.99956700561125</v>
      </c>
      <c r="H538" s="43">
        <f t="shared" si="127"/>
        <v>0.1</v>
      </c>
      <c r="I538" s="36">
        <f t="shared" si="123"/>
        <v>28.079179271889295</v>
      </c>
      <c r="J538" s="65">
        <f t="shared" si="117"/>
        <v>0.9809993261633945</v>
      </c>
      <c r="K538" s="95">
        <f t="shared" si="124"/>
        <v>2.645318282361755</v>
      </c>
      <c r="L538" s="96">
        <f t="shared" si="125"/>
        <v>-528.1328463538972</v>
      </c>
      <c r="M538" s="24">
        <f t="shared" si="126"/>
        <v>101.08504537880147</v>
      </c>
      <c r="N538" s="24"/>
      <c r="O538" s="24">
        <f t="shared" si="128"/>
        <v>-176</v>
      </c>
      <c r="P538" s="88">
        <f t="shared" si="129"/>
        <v>24.640000000000217</v>
      </c>
      <c r="Q538" s="175">
        <f t="shared" si="130"/>
        <v>6.982015889889127E-06</v>
      </c>
    </row>
    <row r="539" spans="3:17" ht="12.75">
      <c r="C539" s="37"/>
      <c r="D539" s="59">
        <f t="shared" si="121"/>
        <v>24.690000000000218</v>
      </c>
      <c r="E539" s="37"/>
      <c r="G539" s="42">
        <f t="shared" si="122"/>
        <v>-89.99957456935611</v>
      </c>
      <c r="H539" s="43">
        <f t="shared" si="127"/>
        <v>0.1</v>
      </c>
      <c r="I539" s="36">
        <f t="shared" si="123"/>
        <v>28.079179608794078</v>
      </c>
      <c r="J539" s="65">
        <f t="shared" si="117"/>
        <v>0.9809993497042085</v>
      </c>
      <c r="K539" s="95">
        <f t="shared" si="124"/>
        <v>2.645328706989505</v>
      </c>
      <c r="L539" s="96">
        <f t="shared" si="125"/>
        <v>-529.5368053342983</v>
      </c>
      <c r="M539" s="24">
        <f t="shared" si="126"/>
        <v>101.08504659165868</v>
      </c>
      <c r="N539" s="24"/>
      <c r="O539" s="24">
        <f t="shared" si="128"/>
        <v>-177</v>
      </c>
      <c r="P539" s="88">
        <f t="shared" si="129"/>
        <v>24.690000000000218</v>
      </c>
      <c r="Q539" s="175">
        <f t="shared" si="130"/>
        <v>6.7380956636497056E-06</v>
      </c>
    </row>
    <row r="540" spans="3:17" ht="12.75">
      <c r="C540" s="37"/>
      <c r="D540" s="59">
        <f t="shared" si="121"/>
        <v>24.74000000000022</v>
      </c>
      <c r="E540" s="37"/>
      <c r="G540" s="42">
        <f t="shared" si="122"/>
        <v>-89.9995820009739</v>
      </c>
      <c r="H540" s="43">
        <f t="shared" si="127"/>
        <v>0.1</v>
      </c>
      <c r="I540" s="36">
        <f t="shared" si="123"/>
        <v>28.07917993392892</v>
      </c>
      <c r="J540" s="65">
        <f t="shared" si="117"/>
        <v>0.9809993724226123</v>
      </c>
      <c r="K540" s="95">
        <f t="shared" si="124"/>
        <v>2.6453389495151898</v>
      </c>
      <c r="L540" s="96">
        <f t="shared" si="125"/>
        <v>-530.9407643309573</v>
      </c>
      <c r="M540" s="24">
        <f t="shared" si="126"/>
        <v>101.08504776214411</v>
      </c>
      <c r="N540" s="24"/>
      <c r="O540" s="24">
        <f t="shared" si="128"/>
        <v>-177</v>
      </c>
      <c r="P540" s="88">
        <f t="shared" si="129"/>
        <v>24.74000000000022</v>
      </c>
      <c r="Q540" s="175">
        <f t="shared" si="130"/>
        <v>6.502696834331708E-06</v>
      </c>
    </row>
    <row r="541" spans="3:17" ht="12.75">
      <c r="C541" s="37"/>
      <c r="D541" s="59">
        <f t="shared" si="121"/>
        <v>24.79000000000022</v>
      </c>
      <c r="E541" s="37"/>
      <c r="G541" s="42">
        <f t="shared" si="122"/>
        <v>-89.9995893027727</v>
      </c>
      <c r="H541" s="43">
        <f t="shared" si="127"/>
        <v>0.1</v>
      </c>
      <c r="I541" s="36">
        <f t="shared" si="123"/>
        <v>28.07918024770501</v>
      </c>
      <c r="J541" s="65">
        <f t="shared" si="117"/>
        <v>0.9809993943473373</v>
      </c>
      <c r="K541" s="95">
        <f t="shared" si="124"/>
        <v>2.6453490131198483</v>
      </c>
      <c r="L541" s="96">
        <f t="shared" si="125"/>
        <v>-532.3447233433066</v>
      </c>
      <c r="M541" s="24">
        <f t="shared" si="126"/>
        <v>101.08504889173804</v>
      </c>
      <c r="N541" s="24"/>
      <c r="O541" s="24">
        <f t="shared" si="128"/>
        <v>-177</v>
      </c>
      <c r="P541" s="88">
        <f t="shared" si="129"/>
        <v>24.79000000000022</v>
      </c>
      <c r="Q541" s="175">
        <f t="shared" si="130"/>
        <v>6.275521826637398E-06</v>
      </c>
    </row>
    <row r="542" spans="3:17" ht="12.75">
      <c r="C542" s="37"/>
      <c r="D542" s="59">
        <f t="shared" si="121"/>
        <v>24.84000000000022</v>
      </c>
      <c r="E542" s="37"/>
      <c r="G542" s="42">
        <f t="shared" si="122"/>
        <v>-89.99959647702025</v>
      </c>
      <c r="H542" s="43">
        <f t="shared" si="127"/>
        <v>0.1</v>
      </c>
      <c r="I542" s="36">
        <f t="shared" si="123"/>
        <v>28.07918055051918</v>
      </c>
      <c r="J542" s="65">
        <f t="shared" si="117"/>
        <v>0.9809994155061115</v>
      </c>
      <c r="K542" s="95">
        <f t="shared" si="124"/>
        <v>2.6453589009289513</v>
      </c>
      <c r="L542" s="96">
        <f t="shared" si="125"/>
        <v>-533.7486823707977</v>
      </c>
      <c r="M542" s="24">
        <f t="shared" si="126"/>
        <v>101.08504998186905</v>
      </c>
      <c r="N542" s="24"/>
      <c r="O542" s="24">
        <f t="shared" si="128"/>
        <v>-178</v>
      </c>
      <c r="P542" s="88">
        <f t="shared" si="129"/>
        <v>24.84000000000022</v>
      </c>
      <c r="Q542" s="175">
        <f t="shared" si="130"/>
        <v>6.0562833681387065E-06</v>
      </c>
    </row>
    <row r="543" spans="3:17" ht="12.75">
      <c r="C543" s="37"/>
      <c r="D543" s="59">
        <f t="shared" si="121"/>
        <v>24.89000000000022</v>
      </c>
      <c r="E543" s="37"/>
      <c r="G543" s="42">
        <f t="shared" si="122"/>
        <v>-89.99960352594466</v>
      </c>
      <c r="H543" s="43">
        <f t="shared" si="127"/>
        <v>0.1</v>
      </c>
      <c r="I543" s="36">
        <f t="shared" si="123"/>
        <v>28.07918084275438</v>
      </c>
      <c r="J543" s="65">
        <f t="shared" si="117"/>
        <v>0.9809994359256933</v>
      </c>
      <c r="K543" s="95">
        <f t="shared" si="124"/>
        <v>2.6453686160133727</v>
      </c>
      <c r="L543" s="96">
        <f t="shared" si="125"/>
        <v>-535.1526414129019</v>
      </c>
      <c r="M543" s="24">
        <f t="shared" si="126"/>
        <v>101.08505103391576</v>
      </c>
      <c r="N543" s="24"/>
      <c r="O543" s="24">
        <f t="shared" si="128"/>
        <v>-178</v>
      </c>
      <c r="P543" s="88">
        <f t="shared" si="129"/>
        <v>24.89000000000022</v>
      </c>
      <c r="Q543" s="175">
        <f t="shared" si="130"/>
        <v>5.844703991897321E-06</v>
      </c>
    </row>
    <row r="544" spans="3:17" ht="12.75">
      <c r="C544" s="37"/>
      <c r="D544" s="59">
        <f t="shared" si="121"/>
        <v>24.94000000000022</v>
      </c>
      <c r="E544" s="37"/>
      <c r="G544" s="42">
        <f t="shared" si="122"/>
        <v>-89.99961045173517</v>
      </c>
      <c r="H544" s="43">
        <f t="shared" si="127"/>
        <v>0.1</v>
      </c>
      <c r="I544" s="36">
        <f t="shared" si="123"/>
        <v>28.079181124780195</v>
      </c>
      <c r="J544" s="65">
        <f t="shared" si="117"/>
        <v>0.9809994556319069</v>
      </c>
      <c r="K544" s="95">
        <f t="shared" si="124"/>
        <v>2.6453781613903433</v>
      </c>
      <c r="L544" s="96">
        <f t="shared" si="125"/>
        <v>-536.5566004691084</v>
      </c>
      <c r="M544" s="24">
        <f t="shared" si="126"/>
        <v>101.0850520492087</v>
      </c>
      <c r="N544" s="24"/>
      <c r="O544" s="24">
        <f t="shared" si="128"/>
        <v>-179</v>
      </c>
      <c r="P544" s="88">
        <f t="shared" si="129"/>
        <v>24.94000000000022</v>
      </c>
      <c r="Q544" s="175">
        <f t="shared" si="130"/>
        <v>5.640516320681774E-06</v>
      </c>
    </row>
    <row r="545" spans="3:17" ht="12.75">
      <c r="C545" s="37"/>
      <c r="D545" s="59">
        <f t="shared" si="121"/>
        <v>24.990000000000222</v>
      </c>
      <c r="E545" s="37"/>
      <c r="G545" s="42">
        <f t="shared" si="122"/>
        <v>-89.99961725654272</v>
      </c>
      <c r="H545" s="43">
        <f t="shared" si="127"/>
        <v>0.1</v>
      </c>
      <c r="I545" s="36">
        <f t="shared" si="123"/>
        <v>28.0791813969533</v>
      </c>
      <c r="J545" s="65">
        <f t="shared" si="117"/>
        <v>0.9809994746496744</v>
      </c>
      <c r="K545" s="95">
        <f t="shared" si="124"/>
        <v>2.6453875400243865</v>
      </c>
      <c r="L545" s="96">
        <f t="shared" si="125"/>
        <v>-537.9605595389247</v>
      </c>
      <c r="M545" s="24">
        <f t="shared" si="126"/>
        <v>101.08505302903188</v>
      </c>
      <c r="N545" s="24"/>
      <c r="O545" s="24">
        <f t="shared" si="128"/>
        <v>-179</v>
      </c>
      <c r="P545" s="88">
        <f t="shared" si="129"/>
        <v>24.990000000000222</v>
      </c>
      <c r="Q545" s="175">
        <f t="shared" si="130"/>
        <v>5.443462072207617E-06</v>
      </c>
    </row>
    <row r="546" spans="3:17" ht="12.75">
      <c r="C546" s="37"/>
      <c r="D546" s="59">
        <f t="shared" si="121"/>
        <v>25.040000000000223</v>
      </c>
      <c r="E546" s="37"/>
      <c r="G546" s="42">
        <f t="shared" si="122"/>
        <v>-89.99962394248071</v>
      </c>
      <c r="H546" s="43">
        <f t="shared" si="127"/>
        <v>0.1</v>
      </c>
      <c r="I546" s="36">
        <f t="shared" si="123"/>
        <v>28.0791816596179</v>
      </c>
      <c r="J546" s="65">
        <f t="shared" si="117"/>
        <v>0.9809994930030468</v>
      </c>
      <c r="K546" s="95">
        <f t="shared" si="124"/>
        <v>2.6453967548282415</v>
      </c>
      <c r="L546" s="96">
        <f t="shared" si="125"/>
        <v>-539.3645186218754</v>
      </c>
      <c r="M546" s="24">
        <f t="shared" si="126"/>
        <v>101.08505397462443</v>
      </c>
      <c r="N546" s="24"/>
      <c r="O546" s="24">
        <f t="shared" si="128"/>
        <v>-180</v>
      </c>
      <c r="P546" s="88">
        <f t="shared" si="129"/>
        <v>25.040000000000223</v>
      </c>
      <c r="Q546" s="175">
        <f t="shared" si="130"/>
        <v>5.253291988083145E-06</v>
      </c>
    </row>
    <row r="547" spans="3:17" ht="12.75">
      <c r="C547" s="37"/>
      <c r="D547" s="59">
        <f t="shared" si="121"/>
        <v>25.090000000000224</v>
      </c>
      <c r="E547" s="37"/>
      <c r="G547" s="42">
        <f t="shared" si="122"/>
        <v>-89.99963051162561</v>
      </c>
      <c r="H547" s="43">
        <f t="shared" si="127"/>
        <v>0.1</v>
      </c>
      <c r="I547" s="36">
        <f t="shared" si="123"/>
        <v>28.079181913106176</v>
      </c>
      <c r="J547" s="65">
        <f t="shared" si="117"/>
        <v>0.9809995107152347</v>
      </c>
      <c r="K547" s="95">
        <f t="shared" si="124"/>
        <v>2.6454058086637664</v>
      </c>
      <c r="L547" s="96">
        <f t="shared" si="125"/>
        <v>-540.7684777175016</v>
      </c>
      <c r="M547" s="24">
        <f t="shared" si="126"/>
        <v>101.08505488718224</v>
      </c>
      <c r="N547" s="24"/>
      <c r="O547" s="24">
        <f t="shared" si="128"/>
        <v>-180</v>
      </c>
      <c r="P547" s="88">
        <f t="shared" si="129"/>
        <v>25.090000000000224</v>
      </c>
      <c r="Q547" s="175">
        <f t="shared" si="130"/>
        <v>5.0697655495923035E-06</v>
      </c>
    </row>
    <row r="548" spans="3:17" ht="12.75">
      <c r="C548" s="37"/>
      <c r="D548" s="59">
        <f t="shared" si="121"/>
        <v>25.140000000000224</v>
      </c>
      <c r="E548" s="37"/>
      <c r="G548" s="42">
        <f t="shared" si="122"/>
        <v>-89.99963696601763</v>
      </c>
      <c r="H548" s="43">
        <f t="shared" si="127"/>
        <v>0.1</v>
      </c>
      <c r="I548" s="36">
        <f t="shared" si="123"/>
        <v>28.079182157738714</v>
      </c>
      <c r="J548" s="65">
        <f t="shared" si="117"/>
        <v>0.9809995278086389</v>
      </c>
      <c r="K548" s="95">
        <f t="shared" si="124"/>
        <v>2.645414704342826</v>
      </c>
      <c r="L548" s="96">
        <f t="shared" si="125"/>
        <v>-542.1724368253604</v>
      </c>
      <c r="M548" s="24">
        <f t="shared" si="126"/>
        <v>101.08505576785937</v>
      </c>
      <c r="N548" s="24"/>
      <c r="O548" s="24">
        <f t="shared" si="128"/>
        <v>-181</v>
      </c>
      <c r="P548" s="88">
        <f t="shared" si="129"/>
        <v>25.140000000000224</v>
      </c>
      <c r="Q548" s="175">
        <f t="shared" si="130"/>
        <v>4.892650764531867E-06</v>
      </c>
    </row>
    <row r="549" spans="3:17" ht="12.75">
      <c r="C549" s="37"/>
      <c r="D549" s="59">
        <f t="shared" si="121"/>
        <v>25.190000000000225</v>
      </c>
      <c r="E549" s="37"/>
      <c r="G549" s="42">
        <f t="shared" si="122"/>
        <v>-89.99964330766132</v>
      </c>
      <c r="H549" s="43">
        <f t="shared" si="127"/>
        <v>0.1</v>
      </c>
      <c r="I549" s="36">
        <f t="shared" si="123"/>
        <v>28.07918239382489</v>
      </c>
      <c r="J549" s="65">
        <f t="shared" si="117"/>
        <v>0.9809995443048762</v>
      </c>
      <c r="K549" s="95">
        <f t="shared" si="124"/>
        <v>2.6454234446281677</v>
      </c>
      <c r="L549" s="96">
        <f t="shared" si="125"/>
        <v>-543.5763959450244</v>
      </c>
      <c r="M549" s="24">
        <f t="shared" si="126"/>
        <v>101.08505661776961</v>
      </c>
      <c r="N549" s="24"/>
      <c r="O549" s="24">
        <f t="shared" si="128"/>
        <v>-181</v>
      </c>
      <c r="P549" s="88">
        <f t="shared" si="129"/>
        <v>25.190000000000225</v>
      </c>
      <c r="Q549" s="175">
        <f t="shared" si="130"/>
        <v>4.721723527722976E-06</v>
      </c>
    </row>
    <row r="550" spans="3:17" ht="12.75">
      <c r="C550" s="37"/>
      <c r="D550" s="59">
        <f t="shared" si="121"/>
        <v>25.240000000000226</v>
      </c>
      <c r="E550" s="37"/>
      <c r="G550" s="42">
        <f t="shared" si="122"/>
        <v>-89.99964953852621</v>
      </c>
      <c r="H550" s="43">
        <f t="shared" si="127"/>
        <v>0.1</v>
      </c>
      <c r="I550" s="36">
        <f t="shared" si="123"/>
        <v>28.079182621663275</v>
      </c>
      <c r="J550" s="65">
        <f t="shared" si="117"/>
        <v>0.9809995602248094</v>
      </c>
      <c r="K550" s="95">
        <f t="shared" si="124"/>
        <v>2.6454320322342775</v>
      </c>
      <c r="L550" s="96">
        <f t="shared" si="125"/>
        <v>-544.9803550760813</v>
      </c>
      <c r="M550" s="24">
        <f t="shared" si="126"/>
        <v>101.08505743798779</v>
      </c>
      <c r="N550" s="24"/>
      <c r="O550" s="24">
        <f t="shared" si="128"/>
        <v>-182</v>
      </c>
      <c r="P550" s="88">
        <f t="shared" si="129"/>
        <v>25.240000000000226</v>
      </c>
      <c r="Q550" s="175">
        <f t="shared" si="130"/>
        <v>4.556767692065413E-06</v>
      </c>
    </row>
    <row r="551" spans="3:17" ht="12.75">
      <c r="C551" s="37"/>
      <c r="D551" s="59">
        <f t="shared" si="121"/>
        <v>25.290000000000227</v>
      </c>
      <c r="E551" s="37"/>
      <c r="G551" s="42">
        <f t="shared" si="122"/>
        <v>-89.99965566054748</v>
      </c>
      <c r="H551" s="43">
        <f t="shared" si="127"/>
        <v>0.1</v>
      </c>
      <c r="I551" s="36">
        <f t="shared" si="123"/>
        <v>28.07918284154201</v>
      </c>
      <c r="J551" s="65">
        <f aca="true" t="shared" si="131" ref="J551:J603">0.5*roa*sb*cx*I551*I551</f>
        <v>0.9809995755885718</v>
      </c>
      <c r="K551" s="95">
        <f t="shared" si="124"/>
        <v>2.6454404698282232</v>
      </c>
      <c r="L551" s="96">
        <f t="shared" si="125"/>
        <v>-546.3843142181331</v>
      </c>
      <c r="M551" s="24">
        <f t="shared" si="126"/>
        <v>101.08505822955124</v>
      </c>
      <c r="N551" s="24"/>
      <c r="O551" s="24">
        <f t="shared" si="128"/>
        <v>-182</v>
      </c>
      <c r="P551" s="88">
        <f t="shared" si="129"/>
        <v>25.290000000000227</v>
      </c>
      <c r="Q551" s="175">
        <f t="shared" si="130"/>
        <v>4.397574713266232E-06</v>
      </c>
    </row>
    <row r="552" spans="3:17" ht="12.75">
      <c r="C552" s="37"/>
      <c r="D552" s="59">
        <f t="shared" si="121"/>
        <v>25.340000000000227</v>
      </c>
      <c r="E552" s="37"/>
      <c r="G552" s="42">
        <f t="shared" si="122"/>
        <v>-89.99966167562641</v>
      </c>
      <c r="H552" s="43">
        <f t="shared" si="127"/>
        <v>0.1</v>
      </c>
      <c r="I552" s="36">
        <f t="shared" si="123"/>
        <v>28.079183053739172</v>
      </c>
      <c r="J552" s="65">
        <f t="shared" si="131"/>
        <v>0.9809995904155933</v>
      </c>
      <c r="K552" s="95">
        <f t="shared" si="124"/>
        <v>2.6454487600304843</v>
      </c>
      <c r="L552" s="96">
        <f t="shared" si="125"/>
        <v>-547.7882733707957</v>
      </c>
      <c r="M552" s="24">
        <f t="shared" si="126"/>
        <v>101.08505899346102</v>
      </c>
      <c r="N552" s="24"/>
      <c r="O552" s="24">
        <f t="shared" si="128"/>
        <v>-183</v>
      </c>
      <c r="P552" s="88">
        <f t="shared" si="129"/>
        <v>25.340000000000227</v>
      </c>
      <c r="Q552" s="175">
        <f t="shared" si="130"/>
        <v>4.243943223514119E-06</v>
      </c>
    </row>
    <row r="553" spans="3:17" ht="12.75">
      <c r="C553" s="37"/>
      <c r="D553" s="59">
        <f t="shared" si="121"/>
        <v>25.390000000000228</v>
      </c>
      <c r="E553" s="37"/>
      <c r="G553" s="42">
        <f t="shared" si="122"/>
        <v>-89.99966758563116</v>
      </c>
      <c r="H553" s="43">
        <f t="shared" si="127"/>
        <v>0.1</v>
      </c>
      <c r="I553" s="36">
        <f t="shared" si="123"/>
        <v>28.07918325852312</v>
      </c>
      <c r="J553" s="65">
        <f t="shared" si="131"/>
        <v>0.9809996047246257</v>
      </c>
      <c r="K553" s="95">
        <f t="shared" si="124"/>
        <v>2.645456905415764</v>
      </c>
      <c r="L553" s="96">
        <f t="shared" si="125"/>
        <v>-549.1922325336982</v>
      </c>
      <c r="M553" s="24">
        <f t="shared" si="126"/>
        <v>101.08505973068323</v>
      </c>
      <c r="N553" s="24"/>
      <c r="O553" s="24">
        <f t="shared" si="128"/>
        <v>-183</v>
      </c>
      <c r="P553" s="88">
        <f t="shared" si="129"/>
        <v>25.390000000000228</v>
      </c>
      <c r="Q553" s="175">
        <f t="shared" si="130"/>
        <v>4.095678960425117E-06</v>
      </c>
    </row>
    <row r="554" spans="3:17" ht="12.75">
      <c r="C554" s="37"/>
      <c r="D554" s="59">
        <f t="shared" si="121"/>
        <v>25.44000000000023</v>
      </c>
      <c r="E554" s="37"/>
      <c r="G554" s="42">
        <f t="shared" si="122"/>
        <v>-89.9996733923972</v>
      </c>
      <c r="H554" s="43">
        <f t="shared" si="127"/>
        <v>0.1</v>
      </c>
      <c r="I554" s="36">
        <f t="shared" si="123"/>
        <v>28.079183456152837</v>
      </c>
      <c r="J554" s="65">
        <f t="shared" si="131"/>
        <v>0.9809996185337648</v>
      </c>
      <c r="K554" s="95">
        <f t="shared" si="124"/>
        <v>2.645464908513789</v>
      </c>
      <c r="L554" s="96">
        <f t="shared" si="125"/>
        <v>-550.5961917064831</v>
      </c>
      <c r="M554" s="24">
        <f t="shared" si="126"/>
        <v>101.08506044215021</v>
      </c>
      <c r="N554" s="24"/>
      <c r="O554" s="24">
        <f t="shared" si="128"/>
        <v>-184</v>
      </c>
      <c r="P554" s="88">
        <f t="shared" si="129"/>
        <v>25.44000000000023</v>
      </c>
      <c r="Q554" s="175">
        <f t="shared" si="130"/>
        <v>3.952594340716986E-06</v>
      </c>
    </row>
    <row r="555" spans="3:17" ht="12.75">
      <c r="C555" s="37"/>
      <c r="D555" s="59">
        <f t="shared" si="121"/>
        <v>25.49000000000023</v>
      </c>
      <c r="E555" s="37"/>
      <c r="G555" s="42">
        <f t="shared" si="122"/>
        <v>-89.99967909772796</v>
      </c>
      <c r="H555" s="43">
        <f t="shared" si="127"/>
        <v>0.1</v>
      </c>
      <c r="I555" s="36">
        <f t="shared" si="123"/>
        <v>28.07918364687826</v>
      </c>
      <c r="J555" s="65">
        <f t="shared" si="131"/>
        <v>0.9809996318604749</v>
      </c>
      <c r="K555" s="95">
        <f t="shared" si="124"/>
        <v>2.645472771810096</v>
      </c>
      <c r="L555" s="96">
        <f t="shared" si="125"/>
        <v>-552.000150888805</v>
      </c>
      <c r="M555" s="24">
        <f t="shared" si="126"/>
        <v>101.08506112876174</v>
      </c>
      <c r="N555" s="24"/>
      <c r="O555" s="24">
        <f t="shared" si="128"/>
        <v>-184</v>
      </c>
      <c r="P555" s="88">
        <f t="shared" si="129"/>
        <v>25.49000000000023</v>
      </c>
      <c r="Q555" s="175">
        <f t="shared" si="130"/>
        <v>3.8145084602091996E-06</v>
      </c>
    </row>
    <row r="556" spans="3:17" ht="12.75">
      <c r="C556" s="37"/>
      <c r="D556" s="59">
        <f t="shared" si="121"/>
        <v>25.54000000000023</v>
      </c>
      <c r="E556" s="37"/>
      <c r="G556" s="42">
        <f t="shared" si="122"/>
        <v>-89.99968470339536</v>
      </c>
      <c r="H556" s="43">
        <f t="shared" si="127"/>
        <v>0.1</v>
      </c>
      <c r="I556" s="36">
        <f t="shared" si="123"/>
        <v>28.079183830940597</v>
      </c>
      <c r="J556" s="65">
        <f t="shared" si="131"/>
        <v>0.9809996447216099</v>
      </c>
      <c r="K556" s="95">
        <f t="shared" si="124"/>
        <v>2.6454804977468043</v>
      </c>
      <c r="L556" s="96">
        <f t="shared" si="125"/>
        <v>-553.4041100803308</v>
      </c>
      <c r="M556" s="24">
        <f t="shared" si="126"/>
        <v>101.08506179138615</v>
      </c>
      <c r="N556" s="24"/>
      <c r="O556" s="24">
        <f t="shared" si="128"/>
        <v>-184</v>
      </c>
      <c r="P556" s="88">
        <f t="shared" si="129"/>
        <v>25.54000000000023</v>
      </c>
      <c r="Q556" s="175">
        <f t="shared" si="130"/>
        <v>3.681246738551583E-06</v>
      </c>
    </row>
    <row r="557" spans="3:17" ht="12.75">
      <c r="C557" s="37"/>
      <c r="D557" s="59">
        <f t="shared" si="121"/>
        <v>25.59000000000023</v>
      </c>
      <c r="E557" s="37"/>
      <c r="G557" s="42">
        <f t="shared" si="122"/>
        <v>-89.99969021114036</v>
      </c>
      <c r="H557" s="43">
        <f t="shared" si="127"/>
        <v>0.1</v>
      </c>
      <c r="I557" s="36">
        <f t="shared" si="123"/>
        <v>28.07918400857262</v>
      </c>
      <c r="J557" s="65">
        <f t="shared" si="131"/>
        <v>0.9809996571334345</v>
      </c>
      <c r="K557" s="95">
        <f t="shared" si="124"/>
        <v>2.6454880887233716</v>
      </c>
      <c r="L557" s="96">
        <f t="shared" si="125"/>
        <v>-554.808069280739</v>
      </c>
      <c r="M557" s="24">
        <f t="shared" si="126"/>
        <v>101.08506243086144</v>
      </c>
      <c r="N557" s="24"/>
      <c r="O557" s="24">
        <f t="shared" si="128"/>
        <v>-185</v>
      </c>
      <c r="P557" s="88">
        <f t="shared" si="129"/>
        <v>25.59000000000023</v>
      </c>
      <c r="Q557" s="175">
        <f t="shared" si="130"/>
        <v>3.5526404928986672E-06</v>
      </c>
    </row>
    <row r="558" spans="3:17" ht="12.75">
      <c r="C558" s="37"/>
      <c r="D558" s="59">
        <f t="shared" si="121"/>
        <v>25.64000000000023</v>
      </c>
      <c r="E558" s="37"/>
      <c r="G558" s="42">
        <f t="shared" si="122"/>
        <v>-89.99969562267353</v>
      </c>
      <c r="H558" s="43">
        <f t="shared" si="127"/>
        <v>0.1</v>
      </c>
      <c r="I558" s="36">
        <f t="shared" si="123"/>
        <v>28.079184179998983</v>
      </c>
      <c r="J558" s="65">
        <f t="shared" si="131"/>
        <v>0.9809996691116462</v>
      </c>
      <c r="K558" s="95">
        <f t="shared" si="124"/>
        <v>2.645495547097341</v>
      </c>
      <c r="L558" s="96">
        <f t="shared" si="125"/>
        <v>-556.2120284897192</v>
      </c>
      <c r="M558" s="24">
        <f t="shared" si="126"/>
        <v>101.08506304799634</v>
      </c>
      <c r="N558" s="24"/>
      <c r="O558" s="24">
        <f t="shared" si="128"/>
        <v>-185</v>
      </c>
      <c r="P558" s="88">
        <f t="shared" si="129"/>
        <v>25.64000000000023</v>
      </c>
      <c r="Q558" s="175">
        <f t="shared" si="130"/>
        <v>3.4285272221267828E-06</v>
      </c>
    </row>
    <row r="559" spans="3:17" ht="12.75">
      <c r="C559" s="37"/>
      <c r="D559" s="59">
        <f t="shared" si="121"/>
        <v>25.690000000000232</v>
      </c>
      <c r="E559" s="37"/>
      <c r="G559" s="42">
        <f t="shared" si="122"/>
        <v>-89.99970093967553</v>
      </c>
      <c r="H559" s="43">
        <f t="shared" si="127"/>
        <v>0.1</v>
      </c>
      <c r="I559" s="36">
        <f t="shared" si="123"/>
        <v>28.079184345436477</v>
      </c>
      <c r="J559" s="65">
        <f t="shared" si="131"/>
        <v>0.9809996806713926</v>
      </c>
      <c r="K559" s="95">
        <f t="shared" si="124"/>
        <v>2.645502875185075</v>
      </c>
      <c r="L559" s="96">
        <f t="shared" si="125"/>
        <v>-557.6159877069719</v>
      </c>
      <c r="M559" s="24">
        <f t="shared" si="126"/>
        <v>101.08506364357132</v>
      </c>
      <c r="N559" s="24"/>
      <c r="O559" s="24">
        <f t="shared" si="128"/>
        <v>-186</v>
      </c>
      <c r="P559" s="88">
        <f t="shared" si="129"/>
        <v>25.690000000000232</v>
      </c>
      <c r="Q559" s="175">
        <f t="shared" si="130"/>
        <v>3.308749896291327E-06</v>
      </c>
    </row>
    <row r="560" spans="3:17" ht="12.75">
      <c r="C560" s="37"/>
      <c r="D560" s="59">
        <f t="shared" si="121"/>
        <v>25.740000000000233</v>
      </c>
      <c r="E560" s="37"/>
      <c r="G560" s="42">
        <f t="shared" si="122"/>
        <v>-89.9997061637977</v>
      </c>
      <c r="H560" s="43">
        <f t="shared" si="127"/>
        <v>0.1</v>
      </c>
      <c r="I560" s="36">
        <f t="shared" si="123"/>
        <v>28.079184505094332</v>
      </c>
      <c r="J560" s="65">
        <f t="shared" si="131"/>
        <v>0.9809996918272942</v>
      </c>
      <c r="K560" s="95">
        <f t="shared" si="124"/>
        <v>2.6455100752624703</v>
      </c>
      <c r="L560" s="96">
        <f t="shared" si="125"/>
        <v>-559.0199469322081</v>
      </c>
      <c r="M560" s="24">
        <f t="shared" si="126"/>
        <v>101.0850642183396</v>
      </c>
      <c r="N560" s="24"/>
      <c r="O560" s="24">
        <f t="shared" si="128"/>
        <v>-186</v>
      </c>
      <c r="P560" s="88">
        <f t="shared" si="129"/>
        <v>25.740000000000233</v>
      </c>
      <c r="Q560" s="175">
        <f t="shared" si="130"/>
        <v>3.19315709873531E-06</v>
      </c>
    </row>
    <row r="561" spans="3:17" ht="12.75">
      <c r="C561" s="37"/>
      <c r="D561" s="59">
        <f t="shared" si="121"/>
        <v>25.790000000000234</v>
      </c>
      <c r="E561" s="37"/>
      <c r="G561" s="42">
        <f t="shared" si="122"/>
        <v>-89.99971129666248</v>
      </c>
      <c r="H561" s="43">
        <f t="shared" si="127"/>
        <v>0.1</v>
      </c>
      <c r="I561" s="36">
        <f t="shared" si="123"/>
        <v>28.07918465917446</v>
      </c>
      <c r="J561" s="65">
        <f t="shared" si="131"/>
        <v>0.9809997025934585</v>
      </c>
      <c r="K561" s="95">
        <f t="shared" si="124"/>
        <v>2.645517149565669</v>
      </c>
      <c r="L561" s="96">
        <f t="shared" si="125"/>
        <v>-560.423906165149</v>
      </c>
      <c r="M561" s="24">
        <f t="shared" si="126"/>
        <v>101.08506477302805</v>
      </c>
      <c r="N561" s="24"/>
      <c r="O561" s="24">
        <f t="shared" si="128"/>
        <v>-187</v>
      </c>
      <c r="P561" s="88">
        <f t="shared" si="129"/>
        <v>25.790000000000234</v>
      </c>
      <c r="Q561" s="175">
        <f t="shared" si="130"/>
        <v>3.081602528709438E-06</v>
      </c>
    </row>
    <row r="562" spans="3:17" ht="12.75">
      <c r="C562" s="37"/>
      <c r="D562" s="59">
        <f t="shared" si="121"/>
        <v>25.840000000000234</v>
      </c>
      <c r="E562" s="37"/>
      <c r="G562" s="42">
        <f t="shared" si="122"/>
        <v>-89.99971633986401</v>
      </c>
      <c r="H562" s="43">
        <f t="shared" si="127"/>
        <v>0.1</v>
      </c>
      <c r="I562" s="36">
        <f t="shared" si="123"/>
        <v>28.07918480787172</v>
      </c>
      <c r="J562" s="65">
        <f t="shared" si="131"/>
        <v>0.9809997129835014</v>
      </c>
      <c r="K562" s="95">
        <f t="shared" si="124"/>
        <v>2.645524100291751</v>
      </c>
      <c r="L562" s="96">
        <f t="shared" si="125"/>
        <v>-561.8278654055254</v>
      </c>
      <c r="M562" s="24">
        <f t="shared" si="126"/>
        <v>101.08506530833819</v>
      </c>
      <c r="N562" s="24"/>
      <c r="O562" s="24">
        <f t="shared" si="128"/>
        <v>-187</v>
      </c>
      <c r="P562" s="88">
        <f t="shared" si="129"/>
        <v>25.840000000000234</v>
      </c>
      <c r="Q562" s="175">
        <f t="shared" si="130"/>
        <v>2.9739452145349364E-06</v>
      </c>
    </row>
    <row r="563" spans="3:17" ht="12.75">
      <c r="C563" s="37"/>
      <c r="D563" s="59">
        <f t="shared" si="121"/>
        <v>25.890000000000235</v>
      </c>
      <c r="E563" s="37"/>
      <c r="G563" s="42">
        <f t="shared" si="122"/>
        <v>-89.99972129496857</v>
      </c>
      <c r="H563" s="43">
        <f t="shared" si="127"/>
        <v>0.1</v>
      </c>
      <c r="I563" s="36">
        <f t="shared" si="123"/>
        <v>28.079184951374167</v>
      </c>
      <c r="J563" s="65">
        <f t="shared" si="131"/>
        <v>0.9809997230105632</v>
      </c>
      <c r="K563" s="95">
        <f t="shared" si="124"/>
        <v>2.645530929599416</v>
      </c>
      <c r="L563" s="96">
        <f t="shared" si="125"/>
        <v>-563.2318246530775</v>
      </c>
      <c r="M563" s="24">
        <f t="shared" si="126"/>
        <v>101.08506582494701</v>
      </c>
      <c r="N563" s="24"/>
      <c r="O563" s="24">
        <f t="shared" si="128"/>
        <v>-188</v>
      </c>
      <c r="P563" s="88">
        <f t="shared" si="129"/>
        <v>25.890000000000235</v>
      </c>
      <c r="Q563" s="175">
        <f t="shared" si="130"/>
        <v>2.8700489451693605E-06</v>
      </c>
    </row>
    <row r="564" spans="3:17" ht="12.75">
      <c r="C564" s="37"/>
      <c r="D564" s="59">
        <f t="shared" si="121"/>
        <v>25.940000000000236</v>
      </c>
      <c r="E564" s="37"/>
      <c r="G564" s="42">
        <f t="shared" si="122"/>
        <v>-89.99972616351508</v>
      </c>
      <c r="H564" s="43">
        <f t="shared" si="127"/>
        <v>0.1</v>
      </c>
      <c r="I564" s="36">
        <f t="shared" si="123"/>
        <v>28.079185089863284</v>
      </c>
      <c r="J564" s="65">
        <f t="shared" si="131"/>
        <v>0.9809997326873245</v>
      </c>
      <c r="K564" s="95">
        <f t="shared" si="124"/>
        <v>2.6455376396096555</v>
      </c>
      <c r="L564" s="96">
        <f t="shared" si="125"/>
        <v>-564.6357839075547</v>
      </c>
      <c r="M564" s="24">
        <f t="shared" si="126"/>
        <v>101.08506632350782</v>
      </c>
      <c r="N564" s="24"/>
      <c r="O564" s="24">
        <f t="shared" si="128"/>
        <v>-188</v>
      </c>
      <c r="P564" s="88">
        <f t="shared" si="129"/>
        <v>25.940000000000236</v>
      </c>
      <c r="Q564" s="175">
        <f t="shared" si="130"/>
        <v>2.7697823412608674E-06</v>
      </c>
    </row>
    <row r="565" spans="3:17" ht="12.75">
      <c r="C565" s="37"/>
      <c r="D565" s="59">
        <f t="shared" si="121"/>
        <v>25.990000000000236</v>
      </c>
      <c r="E565" s="37"/>
      <c r="G565" s="42">
        <f t="shared" si="122"/>
        <v>-89.99973094701558</v>
      </c>
      <c r="H565" s="43">
        <f t="shared" si="127"/>
        <v>0.1</v>
      </c>
      <c r="I565" s="36">
        <f t="shared" si="123"/>
        <v>28.079185223514212</v>
      </c>
      <c r="J565" s="65">
        <f t="shared" si="131"/>
        <v>0.9809997420260234</v>
      </c>
      <c r="K565" s="95">
        <f t="shared" si="124"/>
        <v>2.64554423240641</v>
      </c>
      <c r="L565" s="96">
        <f t="shared" si="125"/>
        <v>-566.039743168715</v>
      </c>
      <c r="M565" s="24">
        <f t="shared" si="126"/>
        <v>101.08506680465116</v>
      </c>
      <c r="N565" s="24"/>
      <c r="O565" s="24">
        <f t="shared" si="128"/>
        <v>-189</v>
      </c>
      <c r="P565" s="88">
        <f t="shared" si="129"/>
        <v>25.990000000000236</v>
      </c>
      <c r="Q565" s="175">
        <f t="shared" si="130"/>
        <v>2.6730185709311246E-06</v>
      </c>
    </row>
    <row r="566" spans="3:17" ht="12.75">
      <c r="C566" s="37"/>
      <c r="D566" s="59">
        <f t="shared" si="121"/>
        <v>26.040000000000237</v>
      </c>
      <c r="E566" s="37"/>
      <c r="G566" s="42">
        <f t="shared" si="122"/>
        <v>-89.99973564695568</v>
      </c>
      <c r="H566" s="43">
        <f t="shared" si="127"/>
        <v>0.1</v>
      </c>
      <c r="I566" s="36">
        <f t="shared" si="123"/>
        <v>28.07918535249598</v>
      </c>
      <c r="J566" s="65">
        <f t="shared" si="131"/>
        <v>0.9809997510384701</v>
      </c>
      <c r="K566" s="95">
        <f t="shared" si="124"/>
        <v>2.645550710037217</v>
      </c>
      <c r="L566" s="96">
        <f t="shared" si="125"/>
        <v>-567.4437024363248</v>
      </c>
      <c r="M566" s="24">
        <f t="shared" si="126"/>
        <v>101.08506726898553</v>
      </c>
      <c r="N566" s="24"/>
      <c r="O566" s="24">
        <f t="shared" si="128"/>
        <v>-189</v>
      </c>
      <c r="P566" s="88">
        <f t="shared" si="129"/>
        <v>26.040000000000237</v>
      </c>
      <c r="Q566" s="175">
        <f t="shared" si="130"/>
        <v>2.5796353497753075E-06</v>
      </c>
    </row>
    <row r="567" spans="3:17" ht="12.75">
      <c r="C567" s="37"/>
      <c r="D567" s="59">
        <f t="shared" si="121"/>
        <v>26.090000000000238</v>
      </c>
      <c r="E567" s="37"/>
      <c r="G567" s="42">
        <f t="shared" si="122"/>
        <v>-89.99974026479508</v>
      </c>
      <c r="H567" s="43">
        <f t="shared" si="127"/>
        <v>0.1</v>
      </c>
      <c r="I567" s="36">
        <f t="shared" si="123"/>
        <v>28.079185476971706</v>
      </c>
      <c r="J567" s="65">
        <f t="shared" si="131"/>
        <v>0.9809997597360627</v>
      </c>
      <c r="K567" s="95">
        <f t="shared" si="124"/>
        <v>2.6455570745138473</v>
      </c>
      <c r="L567" s="96">
        <f t="shared" si="125"/>
        <v>-568.847661710159</v>
      </c>
      <c r="M567" s="24">
        <f t="shared" si="126"/>
        <v>101.08506771709814</v>
      </c>
      <c r="N567" s="24"/>
      <c r="O567" s="24">
        <f t="shared" si="128"/>
        <v>-190</v>
      </c>
      <c r="P567" s="88">
        <f t="shared" si="129"/>
        <v>26.090000000000238</v>
      </c>
      <c r="Q567" s="175">
        <f t="shared" si="130"/>
        <v>2.4895145145364594E-06</v>
      </c>
    </row>
    <row r="568" spans="3:17" ht="12.75">
      <c r="C568" s="37"/>
      <c r="D568" s="59">
        <f aca="true" t="shared" si="132" ref="D568:D603">D567+0.05</f>
        <v>26.14000000000024</v>
      </c>
      <c r="E568" s="37"/>
      <c r="G568" s="42">
        <f aca="true" t="shared" si="133" ref="G568:G603">IF((I566-I567)&lt;0,-ABS(G567-ATAN((g*COS(G567*PI()/180)*(D568-D567))/I567)*180/PI()),G567-ATAN((g*COS(G567*PI()/180)*(D568-D567))/I567)*180/PI())</f>
        <v>-89.99974480196794</v>
      </c>
      <c r="H568" s="43">
        <f t="shared" si="127"/>
        <v>0.1</v>
      </c>
      <c r="I568" s="36">
        <f aca="true" t="shared" si="134" ref="I568:I603">ABS(I567+(((F568-J567)/Mo-g*SIN(G568*PI()/180)))*(D568-D567))</f>
        <v>28.07918559709881</v>
      </c>
      <c r="J568" s="65">
        <f t="shared" si="131"/>
        <v>0.9809997681298004</v>
      </c>
      <c r="K568" s="95">
        <f aca="true" t="shared" si="135" ref="K568:K603">K567+I568*(D568-D567)*COS(G568*PI()/180)</f>
        <v>2.645563327812927</v>
      </c>
      <c r="L568" s="96">
        <f aca="true" t="shared" si="136" ref="L568:L603">L567+I568*(D568-D567)*SIN(G568*PI()/180)</f>
        <v>-570.25162099</v>
      </c>
      <c r="M568" s="24">
        <f aca="true" t="shared" si="137" ref="M568:M603">I568*3.6</f>
        <v>101.08506814955572</v>
      </c>
      <c r="N568" s="24"/>
      <c r="O568" s="24">
        <f t="shared" si="128"/>
        <v>-190</v>
      </c>
      <c r="P568" s="88">
        <f t="shared" si="129"/>
        <v>26.14000000000024</v>
      </c>
      <c r="Q568" s="175">
        <f t="shared" si="130"/>
        <v>2.4025420941597643E-06</v>
      </c>
    </row>
    <row r="569" spans="3:17" ht="12.75">
      <c r="C569" s="37"/>
      <c r="D569" s="59">
        <f t="shared" si="132"/>
        <v>26.19000000000024</v>
      </c>
      <c r="E569" s="37"/>
      <c r="G569" s="42">
        <f t="shared" si="133"/>
        <v>-89.99974925988336</v>
      </c>
      <c r="H569" s="43">
        <f t="shared" si="127"/>
        <v>0.1</v>
      </c>
      <c r="I569" s="36">
        <f t="shared" si="134"/>
        <v>28.07918571302921</v>
      </c>
      <c r="J569" s="65">
        <f t="shared" si="131"/>
        <v>0.9809997762302987</v>
      </c>
      <c r="K569" s="95">
        <f t="shared" si="135"/>
        <v>2.645569471876557</v>
      </c>
      <c r="L569" s="96">
        <f t="shared" si="136"/>
        <v>-571.655580275638</v>
      </c>
      <c r="M569" s="24">
        <f t="shared" si="137"/>
        <v>101.08506856690516</v>
      </c>
      <c r="N569" s="24"/>
      <c r="O569" s="24">
        <f t="shared" si="128"/>
        <v>-191</v>
      </c>
      <c r="P569" s="88">
        <f t="shared" si="129"/>
        <v>26.19000000000024</v>
      </c>
      <c r="Q569" s="175">
        <f t="shared" si="130"/>
        <v>2.318608025575453E-06</v>
      </c>
    </row>
    <row r="570" spans="3:17" ht="12.75">
      <c r="C570" s="37"/>
      <c r="D570" s="59">
        <f t="shared" si="132"/>
        <v>26.24000000000024</v>
      </c>
      <c r="E570" s="37"/>
      <c r="G570" s="42">
        <f t="shared" si="133"/>
        <v>-89.99975363992587</v>
      </c>
      <c r="H570" s="43">
        <f t="shared" si="127"/>
        <v>0.1</v>
      </c>
      <c r="I570" s="36">
        <f t="shared" si="134"/>
        <v>28.079185824909526</v>
      </c>
      <c r="J570" s="65">
        <f t="shared" si="131"/>
        <v>0.9809997840478021</v>
      </c>
      <c r="K570" s="95">
        <f t="shared" si="135"/>
        <v>2.64557550861291</v>
      </c>
      <c r="L570" s="96">
        <f t="shared" si="136"/>
        <v>-573.0595395668705</v>
      </c>
      <c r="M570" s="24">
        <f t="shared" si="137"/>
        <v>101.0850689696743</v>
      </c>
      <c r="N570" s="24"/>
      <c r="O570" s="24">
        <f t="shared" si="128"/>
        <v>-191</v>
      </c>
      <c r="P570" s="88">
        <f t="shared" si="129"/>
        <v>26.24000000000024</v>
      </c>
      <c r="Q570" s="175">
        <f t="shared" si="130"/>
        <v>2.23760629580735E-06</v>
      </c>
    </row>
    <row r="571" spans="3:17" ht="12.75">
      <c r="C571" s="37"/>
      <c r="D571" s="59">
        <f t="shared" si="132"/>
        <v>26.29000000000024</v>
      </c>
      <c r="E571" s="37"/>
      <c r="G571" s="42">
        <f t="shared" si="133"/>
        <v>-89.99975794345579</v>
      </c>
      <c r="H571" s="43">
        <f aca="true" t="shared" si="138" ref="H571:H603">Mo</f>
        <v>0.1</v>
      </c>
      <c r="I571" s="36">
        <f t="shared" si="134"/>
        <v>28.07918593288125</v>
      </c>
      <c r="J571" s="65">
        <f t="shared" si="131"/>
        <v>0.9809997915921972</v>
      </c>
      <c r="K571" s="95">
        <f t="shared" si="135"/>
        <v>2.6455814398968274</v>
      </c>
      <c r="L571" s="96">
        <f t="shared" si="136"/>
        <v>-574.4634988635021</v>
      </c>
      <c r="M571" s="24">
        <f t="shared" si="137"/>
        <v>101.0850693583725</v>
      </c>
      <c r="N571" s="24"/>
      <c r="O571" s="24">
        <f t="shared" si="128"/>
        <v>-191</v>
      </c>
      <c r="P571" s="88">
        <f t="shared" si="129"/>
        <v>26.29000000000024</v>
      </c>
      <c r="Q571" s="175">
        <f t="shared" si="130"/>
        <v>2.1594344445929587E-06</v>
      </c>
    </row>
    <row r="572" spans="3:17" ht="12.75">
      <c r="C572" s="37"/>
      <c r="D572" s="59">
        <f t="shared" si="132"/>
        <v>26.34000000000024</v>
      </c>
      <c r="E572" s="37"/>
      <c r="G572" s="42">
        <f t="shared" si="133"/>
        <v>-89.99976217180968</v>
      </c>
      <c r="H572" s="43">
        <f t="shared" si="138"/>
        <v>0.1</v>
      </c>
      <c r="I572" s="36">
        <f t="shared" si="134"/>
        <v>28.079186037080923</v>
      </c>
      <c r="J572" s="65">
        <f t="shared" si="131"/>
        <v>0.9809997988730249</v>
      </c>
      <c r="K572" s="95">
        <f t="shared" si="135"/>
        <v>2.6455872675703995</v>
      </c>
      <c r="L572" s="96">
        <f t="shared" si="136"/>
        <v>-575.867458165344</v>
      </c>
      <c r="M572" s="24">
        <f t="shared" si="137"/>
        <v>101.08506973349132</v>
      </c>
      <c r="N572" s="24"/>
      <c r="O572" s="24">
        <f t="shared" si="128"/>
        <v>-192</v>
      </c>
      <c r="P572" s="88">
        <f t="shared" si="129"/>
        <v>26.34000000000024</v>
      </c>
      <c r="Q572" s="175">
        <f t="shared" si="130"/>
        <v>2.0839934933291874E-06</v>
      </c>
    </row>
    <row r="573" spans="3:17" ht="12.75">
      <c r="C573" s="37"/>
      <c r="D573" s="59">
        <f t="shared" si="132"/>
        <v>26.390000000000242</v>
      </c>
      <c r="E573" s="37"/>
      <c r="G573" s="42">
        <f t="shared" si="133"/>
        <v>-89.99976632630074</v>
      </c>
      <c r="H573" s="43">
        <f t="shared" si="138"/>
        <v>0.1</v>
      </c>
      <c r="I573" s="36">
        <f t="shared" si="134"/>
        <v>28.07918613764033</v>
      </c>
      <c r="J573" s="65">
        <f t="shared" si="131"/>
        <v>0.9809998058994936</v>
      </c>
      <c r="K573" s="95">
        <f t="shared" si="135"/>
        <v>2.645592993443538</v>
      </c>
      <c r="L573" s="96">
        <f t="shared" si="136"/>
        <v>-577.2714174722144</v>
      </c>
      <c r="M573" s="24">
        <f t="shared" si="137"/>
        <v>101.08507009550519</v>
      </c>
      <c r="N573" s="24"/>
      <c r="O573" s="24">
        <f t="shared" si="128"/>
        <v>-192</v>
      </c>
      <c r="P573" s="88">
        <f t="shared" si="129"/>
        <v>26.390000000000242</v>
      </c>
      <c r="Q573" s="175">
        <f t="shared" si="130"/>
        <v>2.0111881582351714E-06</v>
      </c>
    </row>
    <row r="574" spans="3:17" ht="12.75">
      <c r="C574" s="37"/>
      <c r="D574" s="59">
        <f t="shared" si="132"/>
        <v>26.440000000000243</v>
      </c>
      <c r="E574" s="37"/>
      <c r="G574" s="42">
        <f t="shared" si="133"/>
        <v>-89.99977040821925</v>
      </c>
      <c r="H574" s="43">
        <f t="shared" si="138"/>
        <v>0.1</v>
      </c>
      <c r="I574" s="36">
        <f t="shared" si="134"/>
        <v>28.079186234686645</v>
      </c>
      <c r="J574" s="65">
        <f t="shared" si="131"/>
        <v>0.980999812680489</v>
      </c>
      <c r="K574" s="95">
        <f t="shared" si="135"/>
        <v>2.6455986192945384</v>
      </c>
      <c r="L574" s="96">
        <f t="shared" si="136"/>
        <v>-578.6753767839374</v>
      </c>
      <c r="M574" s="24">
        <f t="shared" si="137"/>
        <v>101.08507044487193</v>
      </c>
      <c r="N574" s="24"/>
      <c r="O574" s="24">
        <f t="shared" si="128"/>
        <v>-193</v>
      </c>
      <c r="P574" s="88">
        <f t="shared" si="129"/>
        <v>26.440000000000243</v>
      </c>
      <c r="Q574" s="175">
        <f t="shared" si="130"/>
        <v>1.940926281918082E-06</v>
      </c>
    </row>
    <row r="575" spans="3:17" ht="12.75">
      <c r="C575" s="37"/>
      <c r="D575" s="59">
        <f t="shared" si="132"/>
        <v>26.490000000000244</v>
      </c>
      <c r="E575" s="37"/>
      <c r="G575" s="42">
        <f t="shared" si="133"/>
        <v>-89.99977441883293</v>
      </c>
      <c r="H575" s="43">
        <f t="shared" si="138"/>
        <v>0.1</v>
      </c>
      <c r="I575" s="36">
        <f t="shared" si="134"/>
        <v>28.079186328342598</v>
      </c>
      <c r="J575" s="65">
        <f t="shared" si="131"/>
        <v>0.9809998192245868</v>
      </c>
      <c r="K575" s="95">
        <f t="shared" si="135"/>
        <v>2.6456041468706326</v>
      </c>
      <c r="L575" s="96">
        <f t="shared" si="136"/>
        <v>-580.0793361003437</v>
      </c>
      <c r="M575" s="24">
        <f t="shared" si="137"/>
        <v>101.08507078203336</v>
      </c>
      <c r="N575" s="24"/>
      <c r="O575" s="24">
        <f t="shared" si="128"/>
        <v>-193</v>
      </c>
      <c r="P575" s="88">
        <f t="shared" si="129"/>
        <v>26.490000000000244</v>
      </c>
      <c r="Q575" s="175">
        <f t="shared" si="130"/>
        <v>1.8731190465359493E-06</v>
      </c>
    </row>
    <row r="576" spans="3:17" ht="12.75">
      <c r="C576" s="37"/>
      <c r="D576" s="59">
        <f t="shared" si="132"/>
        <v>26.540000000000244</v>
      </c>
      <c r="E576" s="37"/>
      <c r="G576" s="42">
        <f t="shared" si="133"/>
        <v>-89.99977835938738</v>
      </c>
      <c r="H576" s="43">
        <f t="shared" si="138"/>
        <v>0.1</v>
      </c>
      <c r="I576" s="36">
        <f t="shared" si="134"/>
        <v>28.079186418726636</v>
      </c>
      <c r="J576" s="65">
        <f t="shared" si="131"/>
        <v>0.9809998255400637</v>
      </c>
      <c r="K576" s="95">
        <f t="shared" si="135"/>
        <v>2.6456095778885302</v>
      </c>
      <c r="L576" s="96">
        <f t="shared" si="136"/>
        <v>-581.4832954212695</v>
      </c>
      <c r="M576" s="24">
        <f t="shared" si="137"/>
        <v>101.08507110741589</v>
      </c>
      <c r="N576" s="24"/>
      <c r="O576" s="24">
        <f t="shared" si="128"/>
        <v>-194</v>
      </c>
      <c r="P576" s="88">
        <f t="shared" si="129"/>
        <v>26.540000000000244</v>
      </c>
      <c r="Q576" s="175">
        <f t="shared" si="130"/>
        <v>1.807680760634841E-06</v>
      </c>
    </row>
    <row r="577" spans="3:17" ht="12.75">
      <c r="C577" s="37"/>
      <c r="D577" s="59">
        <f t="shared" si="132"/>
        <v>26.590000000000245</v>
      </c>
      <c r="E577" s="37"/>
      <c r="G577" s="42">
        <f t="shared" si="133"/>
        <v>-89.99978223110641</v>
      </c>
      <c r="H577" s="43">
        <f t="shared" si="138"/>
        <v>0.1</v>
      </c>
      <c r="I577" s="36">
        <f t="shared" si="134"/>
        <v>28.07918650595306</v>
      </c>
      <c r="J577" s="65">
        <f t="shared" si="131"/>
        <v>0.9809998316349061</v>
      </c>
      <c r="K577" s="95">
        <f t="shared" si="135"/>
        <v>2.6456149140349536</v>
      </c>
      <c r="L577" s="96">
        <f t="shared" si="136"/>
        <v>-582.8872547465571</v>
      </c>
      <c r="M577" s="24">
        <f t="shared" si="137"/>
        <v>101.08507142143102</v>
      </c>
      <c r="N577" s="24"/>
      <c r="O577" s="24">
        <f t="shared" si="128"/>
        <v>-194</v>
      </c>
      <c r="P577" s="88">
        <f t="shared" si="129"/>
        <v>26.590000000000245</v>
      </c>
      <c r="Q577" s="175">
        <f t="shared" si="130"/>
        <v>1.7445285038774935E-06</v>
      </c>
    </row>
    <row r="578" spans="3:17" ht="12.75">
      <c r="C578" s="37"/>
      <c r="D578" s="59">
        <f t="shared" si="132"/>
        <v>26.640000000000246</v>
      </c>
      <c r="E578" s="37"/>
      <c r="G578" s="42">
        <f t="shared" si="133"/>
        <v>-89.99978603519249</v>
      </c>
      <c r="H578" s="43">
        <f t="shared" si="138"/>
        <v>0.1</v>
      </c>
      <c r="I578" s="36">
        <f t="shared" si="134"/>
        <v>28.07918659013219</v>
      </c>
      <c r="J578" s="65">
        <f t="shared" si="131"/>
        <v>0.9809998375168223</v>
      </c>
      <c r="K578" s="95">
        <f t="shared" si="135"/>
        <v>2.6456201569671602</v>
      </c>
      <c r="L578" s="96">
        <f t="shared" si="136"/>
        <v>-584.291214076054</v>
      </c>
      <c r="M578" s="24">
        <f t="shared" si="137"/>
        <v>101.08507172447588</v>
      </c>
      <c r="N578" s="24"/>
      <c r="O578" s="24">
        <f t="shared" si="128"/>
        <v>-195</v>
      </c>
      <c r="P578" s="88">
        <f t="shared" si="129"/>
        <v>26.640000000000246</v>
      </c>
      <c r="Q578" s="175">
        <f t="shared" si="130"/>
        <v>1.6835825533689546E-06</v>
      </c>
    </row>
    <row r="579" spans="3:17" ht="12.75">
      <c r="C579" s="37"/>
      <c r="D579" s="59">
        <f t="shared" si="132"/>
        <v>26.690000000000246</v>
      </c>
      <c r="E579" s="37"/>
      <c r="G579" s="42">
        <f t="shared" si="133"/>
        <v>-89.99978977282704</v>
      </c>
      <c r="H579" s="43">
        <f t="shared" si="138"/>
        <v>0.1</v>
      </c>
      <c r="I579" s="36">
        <f t="shared" si="134"/>
        <v>28.079186671370476</v>
      </c>
      <c r="J579" s="65">
        <f t="shared" si="131"/>
        <v>0.9809998431932506</v>
      </c>
      <c r="K579" s="95">
        <f t="shared" si="135"/>
        <v>2.6456253083134573</v>
      </c>
      <c r="L579" s="96">
        <f t="shared" si="136"/>
        <v>-585.6951734096131</v>
      </c>
      <c r="M579" s="24">
        <f t="shared" si="137"/>
        <v>101.08507201693371</v>
      </c>
      <c r="N579" s="24"/>
      <c r="O579" s="24">
        <f t="shared" si="128"/>
        <v>-195</v>
      </c>
      <c r="P579" s="88">
        <f t="shared" si="129"/>
        <v>26.690000000000246</v>
      </c>
      <c r="Q579" s="175">
        <f t="shared" si="130"/>
        <v>1.624765744168121E-06</v>
      </c>
    </row>
    <row r="580" spans="3:17" ht="12.75">
      <c r="C580" s="37"/>
      <c r="D580" s="59">
        <f t="shared" si="132"/>
        <v>26.740000000000247</v>
      </c>
      <c r="E580" s="37"/>
      <c r="G580" s="42">
        <f t="shared" si="133"/>
        <v>-89.9997934451709</v>
      </c>
      <c r="H580" s="43">
        <f t="shared" si="138"/>
        <v>0.1</v>
      </c>
      <c r="I580" s="36">
        <f t="shared" si="134"/>
        <v>28.079186749770663</v>
      </c>
      <c r="J580" s="65">
        <f t="shared" si="131"/>
        <v>0.9809998486713704</v>
      </c>
      <c r="K580" s="95">
        <f t="shared" si="135"/>
        <v>2.645630369673709</v>
      </c>
      <c r="L580" s="96">
        <f t="shared" si="136"/>
        <v>-587.0991327470925</v>
      </c>
      <c r="M580" s="24">
        <f t="shared" si="137"/>
        <v>101.08507229917439</v>
      </c>
      <c r="N580" s="24"/>
      <c r="O580" s="24">
        <f t="shared" si="128"/>
        <v>-196</v>
      </c>
      <c r="P580" s="88">
        <f t="shared" si="129"/>
        <v>26.740000000000247</v>
      </c>
      <c r="Q580" s="175">
        <f t="shared" si="130"/>
        <v>1.5680037535048319E-06</v>
      </c>
    </row>
    <row r="581" spans="3:17" ht="12.75">
      <c r="C581" s="37"/>
      <c r="D581" s="59">
        <f t="shared" si="132"/>
        <v>26.790000000000248</v>
      </c>
      <c r="E581" s="37"/>
      <c r="G581" s="42">
        <f t="shared" si="133"/>
        <v>-89.99979705336456</v>
      </c>
      <c r="H581" s="43">
        <f t="shared" si="138"/>
        <v>0.1</v>
      </c>
      <c r="I581" s="36">
        <f t="shared" si="134"/>
        <v>28.0791868254319</v>
      </c>
      <c r="J581" s="65">
        <f t="shared" si="131"/>
        <v>0.9809998539581091</v>
      </c>
      <c r="K581" s="95">
        <f t="shared" si="135"/>
        <v>2.6456353426198325</v>
      </c>
      <c r="L581" s="96">
        <f t="shared" si="136"/>
        <v>-588.5030920883554</v>
      </c>
      <c r="M581" s="24">
        <f t="shared" si="137"/>
        <v>101.08507257155485</v>
      </c>
      <c r="N581" s="24"/>
      <c r="O581" s="24">
        <f t="shared" si="128"/>
        <v>-196</v>
      </c>
      <c r="P581" s="88">
        <f t="shared" si="129"/>
        <v>26.790000000000248</v>
      </c>
      <c r="Q581" s="175">
        <f t="shared" si="130"/>
        <v>1.5132247455085019E-06</v>
      </c>
    </row>
    <row r="582" spans="3:17" ht="12.75">
      <c r="C582" s="37"/>
      <c r="D582" s="59">
        <f t="shared" si="132"/>
        <v>26.84000000000025</v>
      </c>
      <c r="E582" s="37"/>
      <c r="G582" s="42">
        <f t="shared" si="133"/>
        <v>-89.99980059852865</v>
      </c>
      <c r="H582" s="43">
        <f t="shared" si="138"/>
        <v>0.1</v>
      </c>
      <c r="I582" s="36">
        <f t="shared" si="134"/>
        <v>28.079186898449876</v>
      </c>
      <c r="J582" s="65">
        <f t="shared" si="131"/>
        <v>0.9809998590601532</v>
      </c>
      <c r="K582" s="95">
        <f t="shared" si="135"/>
        <v>2.645640228696285</v>
      </c>
      <c r="L582" s="96">
        <f t="shared" si="136"/>
        <v>-589.9070514332694</v>
      </c>
      <c r="M582" s="24">
        <f t="shared" si="137"/>
        <v>101.08507283441956</v>
      </c>
      <c r="N582" s="24"/>
      <c r="O582" s="24">
        <f aca="true" t="shared" si="139" ref="O582:O603">ROUND(L582/3,0)</f>
        <v>-197</v>
      </c>
      <c r="P582" s="88">
        <f aca="true" t="shared" si="140" ref="P582:P603">D582</f>
        <v>26.84000000000025</v>
      </c>
      <c r="Q582" s="175">
        <f t="shared" si="130"/>
        <v>1.4603595133166684E-06</v>
      </c>
    </row>
    <row r="583" spans="3:17" ht="12.75">
      <c r="C583" s="37"/>
      <c r="D583" s="59">
        <f t="shared" si="132"/>
        <v>26.89000000000025</v>
      </c>
      <c r="E583" s="37"/>
      <c r="G583" s="42">
        <f t="shared" si="133"/>
        <v>-89.9998040817642</v>
      </c>
      <c r="H583" s="43">
        <f t="shared" si="138"/>
        <v>0.1</v>
      </c>
      <c r="I583" s="36">
        <f t="shared" si="134"/>
        <v>28.079186968916932</v>
      </c>
      <c r="J583" s="65">
        <f t="shared" si="131"/>
        <v>0.9809998639839547</v>
      </c>
      <c r="K583" s="95">
        <f t="shared" si="135"/>
        <v>2.6456450294205447</v>
      </c>
      <c r="L583" s="96">
        <f t="shared" si="136"/>
        <v>-591.3110107817071</v>
      </c>
      <c r="M583" s="24">
        <f t="shared" si="137"/>
        <v>101.08507308810096</v>
      </c>
      <c r="N583" s="24"/>
      <c r="O583" s="24">
        <f t="shared" si="139"/>
        <v>-197</v>
      </c>
      <c r="P583" s="88">
        <f t="shared" si="140"/>
        <v>26.89000000000025</v>
      </c>
      <c r="Q583" s="175">
        <f aca="true" t="shared" si="141" ref="Q583:Q603">(I583-I582)/(D583-D582)</f>
        <v>1.4093411238036223E-06</v>
      </c>
    </row>
    <row r="584" spans="3:17" ht="12.75">
      <c r="C584" s="37"/>
      <c r="D584" s="59">
        <f t="shared" si="132"/>
        <v>26.94000000000025</v>
      </c>
      <c r="E584" s="37"/>
      <c r="G584" s="42">
        <f t="shared" si="133"/>
        <v>-89.99980750415298</v>
      </c>
      <c r="H584" s="43">
        <f t="shared" si="138"/>
        <v>0.1</v>
      </c>
      <c r="I584" s="36">
        <f t="shared" si="134"/>
        <v>28.079187036922185</v>
      </c>
      <c r="J584" s="65">
        <f t="shared" si="131"/>
        <v>0.9809998687357407</v>
      </c>
      <c r="K584" s="95">
        <f t="shared" si="135"/>
        <v>2.6456497462835826</v>
      </c>
      <c r="L584" s="96">
        <f t="shared" si="136"/>
        <v>-592.7149701335453</v>
      </c>
      <c r="M584" s="24">
        <f t="shared" si="137"/>
        <v>101.08507333291988</v>
      </c>
      <c r="N584" s="24"/>
      <c r="O584" s="24">
        <f t="shared" si="139"/>
        <v>-198</v>
      </c>
      <c r="P584" s="88">
        <f t="shared" si="140"/>
        <v>26.94000000000025</v>
      </c>
      <c r="Q584" s="175">
        <f t="shared" si="141"/>
        <v>1.360105059688957E-06</v>
      </c>
    </row>
    <row r="585" spans="3:17" ht="12.75">
      <c r="C585" s="37"/>
      <c r="D585" s="59">
        <f t="shared" si="132"/>
        <v>26.99000000000025</v>
      </c>
      <c r="E585" s="37"/>
      <c r="G585" s="42">
        <f t="shared" si="133"/>
        <v>-89.99981086675793</v>
      </c>
      <c r="H585" s="43">
        <f t="shared" si="138"/>
        <v>0.1</v>
      </c>
      <c r="I585" s="36">
        <f t="shared" si="134"/>
        <v>28.079187102551643</v>
      </c>
      <c r="J585" s="65">
        <f t="shared" si="131"/>
        <v>0.9809998733215208</v>
      </c>
      <c r="K585" s="95">
        <f t="shared" si="135"/>
        <v>2.645654380750324</v>
      </c>
      <c r="L585" s="96">
        <f t="shared" si="136"/>
        <v>-594.1189294886652</v>
      </c>
      <c r="M585" s="24">
        <f t="shared" si="137"/>
        <v>101.08507356918592</v>
      </c>
      <c r="N585" s="24"/>
      <c r="O585" s="24">
        <f t="shared" si="139"/>
        <v>-198</v>
      </c>
      <c r="P585" s="88">
        <f t="shared" si="140"/>
        <v>26.99000000000025</v>
      </c>
      <c r="Q585" s="175">
        <f t="shared" si="141"/>
        <v>1.3125891484832932E-06</v>
      </c>
    </row>
    <row r="586" spans="3:17" ht="12.75">
      <c r="C586" s="37"/>
      <c r="D586" s="59">
        <f t="shared" si="132"/>
        <v>27.04000000000025</v>
      </c>
      <c r="E586" s="37"/>
      <c r="G586" s="42">
        <f t="shared" si="133"/>
        <v>-89.99981417062334</v>
      </c>
      <c r="H586" s="43">
        <f t="shared" si="138"/>
        <v>0.1</v>
      </c>
      <c r="I586" s="36">
        <f t="shared" si="134"/>
        <v>28.079187165888303</v>
      </c>
      <c r="J586" s="65">
        <f t="shared" si="131"/>
        <v>0.9809998777470945</v>
      </c>
      <c r="K586" s="95">
        <f t="shared" si="135"/>
        <v>2.645658934260105</v>
      </c>
      <c r="L586" s="96">
        <f t="shared" si="136"/>
        <v>-595.5228888469522</v>
      </c>
      <c r="M586" s="24">
        <f t="shared" si="137"/>
        <v>101.0850737971979</v>
      </c>
      <c r="N586" s="24"/>
      <c r="O586" s="24">
        <f t="shared" si="139"/>
        <v>-199</v>
      </c>
      <c r="P586" s="88">
        <f t="shared" si="140"/>
        <v>27.04000000000025</v>
      </c>
      <c r="Q586" s="175">
        <f t="shared" si="141"/>
        <v>1.2667332072169122E-06</v>
      </c>
    </row>
    <row r="587" spans="3:17" ht="12.75">
      <c r="C587" s="37"/>
      <c r="D587" s="59">
        <f t="shared" si="132"/>
        <v>27.090000000000252</v>
      </c>
      <c r="E587" s="37"/>
      <c r="G587" s="42">
        <f t="shared" si="133"/>
        <v>-89.99981741677533</v>
      </c>
      <c r="H587" s="43">
        <f t="shared" si="138"/>
        <v>0.1</v>
      </c>
      <c r="I587" s="36">
        <f t="shared" si="134"/>
        <v>28.079187227012266</v>
      </c>
      <c r="J587" s="65">
        <f t="shared" si="131"/>
        <v>0.9809998820180587</v>
      </c>
      <c r="K587" s="95">
        <f t="shared" si="135"/>
        <v>2.6456634082271173</v>
      </c>
      <c r="L587" s="96">
        <f t="shared" si="136"/>
        <v>-596.9268482082957</v>
      </c>
      <c r="M587" s="24">
        <f t="shared" si="137"/>
        <v>101.08507401724415</v>
      </c>
      <c r="N587" s="24"/>
      <c r="O587" s="24">
        <f t="shared" si="139"/>
        <v>-199</v>
      </c>
      <c r="P587" s="88">
        <f t="shared" si="140"/>
        <v>27.090000000000252</v>
      </c>
      <c r="Q587" s="175">
        <f t="shared" si="141"/>
        <v>1.2224792556025758E-06</v>
      </c>
    </row>
    <row r="588" spans="3:17" ht="12.75">
      <c r="C588" s="37"/>
      <c r="D588" s="59">
        <f t="shared" si="132"/>
        <v>27.140000000000253</v>
      </c>
      <c r="E588" s="37"/>
      <c r="G588" s="42">
        <f t="shared" si="133"/>
        <v>-89.99982060622206</v>
      </c>
      <c r="H588" s="43">
        <f t="shared" si="138"/>
        <v>0.1</v>
      </c>
      <c r="I588" s="36">
        <f t="shared" si="134"/>
        <v>28.07918728600083</v>
      </c>
      <c r="J588" s="65">
        <f t="shared" si="131"/>
        <v>0.9809998861398143</v>
      </c>
      <c r="K588" s="95">
        <f t="shared" si="135"/>
        <v>2.645667804040851</v>
      </c>
      <c r="L588" s="96">
        <f t="shared" si="136"/>
        <v>-598.3308075725889</v>
      </c>
      <c r="M588" s="24">
        <f t="shared" si="137"/>
        <v>101.085074229603</v>
      </c>
      <c r="N588" s="24"/>
      <c r="O588" s="24">
        <f t="shared" si="139"/>
        <v>-199</v>
      </c>
      <c r="P588" s="88">
        <f t="shared" si="140"/>
        <v>27.140000000000253</v>
      </c>
      <c r="Q588" s="175">
        <f t="shared" si="141"/>
        <v>1.1797713028727063E-06</v>
      </c>
    </row>
    <row r="589" spans="3:17" ht="12.75">
      <c r="C589" s="37"/>
      <c r="D589" s="59">
        <f t="shared" si="132"/>
        <v>27.190000000000254</v>
      </c>
      <c r="E589" s="37"/>
      <c r="G589" s="42">
        <f t="shared" si="133"/>
        <v>-89.99982373995407</v>
      </c>
      <c r="H589" s="43">
        <f t="shared" si="138"/>
        <v>0.1</v>
      </c>
      <c r="I589" s="36">
        <f t="shared" si="134"/>
        <v>28.079187342928602</v>
      </c>
      <c r="J589" s="65">
        <f t="shared" si="131"/>
        <v>0.9809998901175746</v>
      </c>
      <c r="K589" s="95">
        <f t="shared" si="135"/>
        <v>2.645672123066521</v>
      </c>
      <c r="L589" s="96">
        <f t="shared" si="136"/>
        <v>-599.7347669397287</v>
      </c>
      <c r="M589" s="24">
        <f t="shared" si="137"/>
        <v>101.08507443454297</v>
      </c>
      <c r="N589" s="24"/>
      <c r="O589" s="24">
        <f t="shared" si="139"/>
        <v>-200</v>
      </c>
      <c r="P589" s="88">
        <f t="shared" si="140"/>
        <v>27.190000000000254</v>
      </c>
      <c r="Q589" s="175">
        <f t="shared" si="141"/>
        <v>1.1385554188336594E-06</v>
      </c>
    </row>
    <row r="590" spans="3:17" ht="12.75">
      <c r="C590" s="37"/>
      <c r="D590" s="59">
        <f t="shared" si="132"/>
        <v>27.240000000000254</v>
      </c>
      <c r="E590" s="37"/>
      <c r="G590" s="42">
        <f t="shared" si="133"/>
        <v>-89.99982681894461</v>
      </c>
      <c r="H590" s="43">
        <f t="shared" si="138"/>
        <v>0.1</v>
      </c>
      <c r="I590" s="36">
        <f t="shared" si="134"/>
        <v>28.079187397867575</v>
      </c>
      <c r="J590" s="65">
        <f t="shared" si="131"/>
        <v>0.9809998939563698</v>
      </c>
      <c r="K590" s="95">
        <f t="shared" si="135"/>
        <v>2.645676366645498</v>
      </c>
      <c r="L590" s="96">
        <f t="shared" si="136"/>
        <v>-601.1387263096157</v>
      </c>
      <c r="M590" s="24">
        <f t="shared" si="137"/>
        <v>101.08507463232327</v>
      </c>
      <c r="N590" s="24"/>
      <c r="O590" s="24">
        <f t="shared" si="139"/>
        <v>-200</v>
      </c>
      <c r="P590" s="88">
        <f t="shared" si="140"/>
        <v>27.240000000000254</v>
      </c>
      <c r="Q590" s="175">
        <f t="shared" si="141"/>
        <v>1.0987794496486302E-06</v>
      </c>
    </row>
    <row r="591" spans="3:17" ht="12.75">
      <c r="C591" s="37"/>
      <c r="D591" s="59">
        <f t="shared" si="132"/>
        <v>27.290000000000255</v>
      </c>
      <c r="E591" s="37"/>
      <c r="G591" s="42">
        <f t="shared" si="133"/>
        <v>-89.99982984414996</v>
      </c>
      <c r="H591" s="43">
        <f t="shared" si="138"/>
        <v>0.1</v>
      </c>
      <c r="I591" s="36">
        <f t="shared" si="134"/>
        <v>28.079187450887225</v>
      </c>
      <c r="J591" s="65">
        <f t="shared" si="131"/>
        <v>0.9809998976610548</v>
      </c>
      <c r="K591" s="95">
        <f t="shared" si="135"/>
        <v>2.645680536095717</v>
      </c>
      <c r="L591" s="96">
        <f t="shared" si="136"/>
        <v>-602.5426856821539</v>
      </c>
      <c r="M591" s="24">
        <f t="shared" si="137"/>
        <v>101.08507482319402</v>
      </c>
      <c r="N591" s="24"/>
      <c r="O591" s="24">
        <f t="shared" si="139"/>
        <v>-201</v>
      </c>
      <c r="P591" s="88">
        <f t="shared" si="140"/>
        <v>27.290000000000255</v>
      </c>
      <c r="Q591" s="175">
        <f t="shared" si="141"/>
        <v>1.0603930178376536E-06</v>
      </c>
    </row>
    <row r="592" spans="3:17" ht="12.75">
      <c r="C592" s="37"/>
      <c r="D592" s="59">
        <f t="shared" si="132"/>
        <v>27.340000000000256</v>
      </c>
      <c r="E592" s="37"/>
      <c r="G592" s="42">
        <f t="shared" si="133"/>
        <v>-89.99983281650962</v>
      </c>
      <c r="H592" s="43">
        <f t="shared" si="138"/>
        <v>0.1</v>
      </c>
      <c r="I592" s="36">
        <f t="shared" si="134"/>
        <v>28.07918750205461</v>
      </c>
      <c r="J592" s="65">
        <f t="shared" si="131"/>
        <v>0.9809999012363148</v>
      </c>
      <c r="K592" s="95">
        <f t="shared" si="135"/>
        <v>2.645684632712094</v>
      </c>
      <c r="L592" s="96">
        <f t="shared" si="136"/>
        <v>-603.9466450572506</v>
      </c>
      <c r="M592" s="24">
        <f t="shared" si="137"/>
        <v>101.0850750073966</v>
      </c>
      <c r="N592" s="24"/>
      <c r="O592" s="24">
        <f t="shared" si="139"/>
        <v>-201</v>
      </c>
      <c r="P592" s="88">
        <f t="shared" si="140"/>
        <v>27.340000000000256</v>
      </c>
      <c r="Q592" s="175">
        <f t="shared" si="141"/>
        <v>1.0233476643861504E-06</v>
      </c>
    </row>
    <row r="593" spans="3:17" ht="12.75">
      <c r="C593" s="37"/>
      <c r="D593" s="59">
        <f t="shared" si="132"/>
        <v>27.390000000000256</v>
      </c>
      <c r="E593" s="37"/>
      <c r="G593" s="42">
        <f t="shared" si="133"/>
        <v>-89.99983573694676</v>
      </c>
      <c r="H593" s="43">
        <f t="shared" si="138"/>
        <v>0.1</v>
      </c>
      <c r="I593" s="36">
        <f t="shared" si="134"/>
        <v>28.079187551434437</v>
      </c>
      <c r="J593" s="65">
        <f t="shared" si="131"/>
        <v>0.9809999046866715</v>
      </c>
      <c r="K593" s="95">
        <f t="shared" si="135"/>
        <v>2.6456886577669225</v>
      </c>
      <c r="L593" s="96">
        <f t="shared" si="136"/>
        <v>-605.3506044348167</v>
      </c>
      <c r="M593" s="24">
        <f t="shared" si="137"/>
        <v>101.08507518516397</v>
      </c>
      <c r="N593" s="24"/>
      <c r="O593" s="24">
        <f t="shared" si="139"/>
        <v>-202</v>
      </c>
      <c r="P593" s="88">
        <f t="shared" si="140"/>
        <v>27.390000000000256</v>
      </c>
      <c r="Q593" s="175">
        <f t="shared" si="141"/>
        <v>9.875965645278344E-07</v>
      </c>
    </row>
    <row r="594" spans="3:17" ht="12.75">
      <c r="C594" s="37"/>
      <c r="D594" s="59">
        <f t="shared" si="132"/>
        <v>27.440000000000257</v>
      </c>
      <c r="E594" s="37"/>
      <c r="G594" s="42">
        <f t="shared" si="133"/>
        <v>-89.99983860636837</v>
      </c>
      <c r="H594" s="43">
        <f t="shared" si="138"/>
        <v>0.1</v>
      </c>
      <c r="I594" s="36">
        <f t="shared" si="134"/>
        <v>28.079187599089156</v>
      </c>
      <c r="J594" s="65">
        <f t="shared" si="131"/>
        <v>0.9809999080164882</v>
      </c>
      <c r="K594" s="95">
        <f t="shared" si="135"/>
        <v>2.645692612510272</v>
      </c>
      <c r="L594" s="96">
        <f t="shared" si="136"/>
        <v>-606.7545638147656</v>
      </c>
      <c r="M594" s="24">
        <f t="shared" si="137"/>
        <v>101.08507535672096</v>
      </c>
      <c r="N594" s="24"/>
      <c r="O594" s="24">
        <f t="shared" si="139"/>
        <v>-202</v>
      </c>
      <c r="P594" s="88">
        <f t="shared" si="140"/>
        <v>27.440000000000257</v>
      </c>
      <c r="Q594" s="175">
        <f t="shared" si="141"/>
        <v>9.530943856361638E-07</v>
      </c>
    </row>
    <row r="595" spans="3:17" ht="12.75">
      <c r="C595" s="37"/>
      <c r="D595" s="59">
        <f t="shared" si="132"/>
        <v>27.490000000000258</v>
      </c>
      <c r="E595" s="37"/>
      <c r="G595" s="42">
        <f t="shared" si="133"/>
        <v>-89.99984142566562</v>
      </c>
      <c r="H595" s="43">
        <f t="shared" si="138"/>
        <v>0.1</v>
      </c>
      <c r="I595" s="36">
        <f t="shared" si="134"/>
        <v>28.079187645079035</v>
      </c>
      <c r="J595" s="65">
        <f t="shared" si="131"/>
        <v>0.9809999112299763</v>
      </c>
      <c r="K595" s="95">
        <f t="shared" si="135"/>
        <v>2.645696498170375</v>
      </c>
      <c r="L595" s="96">
        <f t="shared" si="136"/>
        <v>-608.1585231970141</v>
      </c>
      <c r="M595" s="24">
        <f t="shared" si="137"/>
        <v>101.08507552228453</v>
      </c>
      <c r="N595" s="24"/>
      <c r="O595" s="24">
        <f t="shared" si="139"/>
        <v>-203</v>
      </c>
      <c r="P595" s="88">
        <f t="shared" si="140"/>
        <v>27.490000000000258</v>
      </c>
      <c r="Q595" s="175">
        <f t="shared" si="141"/>
        <v>9.197975714414367E-07</v>
      </c>
    </row>
    <row r="596" spans="3:17" ht="12.75">
      <c r="C596" s="37"/>
      <c r="D596" s="59">
        <f t="shared" si="132"/>
        <v>27.54000000000026</v>
      </c>
      <c r="E596" s="37"/>
      <c r="G596" s="42">
        <f t="shared" si="133"/>
        <v>-89.9998441957141</v>
      </c>
      <c r="H596" s="43">
        <f t="shared" si="138"/>
        <v>0.1</v>
      </c>
      <c r="I596" s="36">
        <f t="shared" si="134"/>
        <v>28.079187689462234</v>
      </c>
      <c r="J596" s="65">
        <f t="shared" si="131"/>
        <v>0.9809999143311997</v>
      </c>
      <c r="K596" s="95">
        <f t="shared" si="135"/>
        <v>2.6457003159540093</v>
      </c>
      <c r="L596" s="96">
        <f t="shared" si="136"/>
        <v>-609.5624825814821</v>
      </c>
      <c r="M596" s="24">
        <f t="shared" si="137"/>
        <v>101.08507568206404</v>
      </c>
      <c r="N596" s="24"/>
      <c r="O596" s="24">
        <f t="shared" si="139"/>
        <v>-203</v>
      </c>
      <c r="P596" s="88">
        <f t="shared" si="140"/>
        <v>27.54000000000026</v>
      </c>
      <c r="Q596" s="175">
        <f t="shared" si="141"/>
        <v>8.876639867594223E-07</v>
      </c>
    </row>
    <row r="597" spans="3:17" ht="12.75">
      <c r="C597" s="37"/>
      <c r="D597" s="59">
        <f t="shared" si="132"/>
        <v>27.59000000000026</v>
      </c>
      <c r="E597" s="37"/>
      <c r="G597" s="42">
        <f t="shared" si="133"/>
        <v>-89.99984691737411</v>
      </c>
      <c r="H597" s="43">
        <f t="shared" si="138"/>
        <v>0.1</v>
      </c>
      <c r="I597" s="36">
        <f t="shared" si="134"/>
        <v>28.079187732294884</v>
      </c>
      <c r="J597" s="65">
        <f t="shared" si="131"/>
        <v>0.9809999173240801</v>
      </c>
      <c r="K597" s="95">
        <f t="shared" si="135"/>
        <v>2.6457040670468714</v>
      </c>
      <c r="L597" s="96">
        <f t="shared" si="136"/>
        <v>-610.9664419680918</v>
      </c>
      <c r="M597" s="24">
        <f t="shared" si="137"/>
        <v>101.08507583626158</v>
      </c>
      <c r="N597" s="24"/>
      <c r="O597" s="24">
        <f t="shared" si="139"/>
        <v>-204</v>
      </c>
      <c r="P597" s="88">
        <f t="shared" si="140"/>
        <v>27.59000000000026</v>
      </c>
      <c r="Q597" s="175">
        <f t="shared" si="141"/>
        <v>8.566529885456354E-07</v>
      </c>
    </row>
    <row r="598" spans="3:17" ht="12.75">
      <c r="C598" s="37"/>
      <c r="D598" s="59">
        <f t="shared" si="132"/>
        <v>27.64000000000026</v>
      </c>
      <c r="E598" s="37"/>
      <c r="G598" s="42">
        <f t="shared" si="133"/>
        <v>-89.99984959149093</v>
      </c>
      <c r="H598" s="43">
        <f t="shared" si="138"/>
        <v>0.1</v>
      </c>
      <c r="I598" s="36">
        <f t="shared" si="134"/>
        <v>28.079187773631155</v>
      </c>
      <c r="J598" s="65">
        <f t="shared" si="131"/>
        <v>0.9809999202124028</v>
      </c>
      <c r="K598" s="95">
        <f t="shared" si="135"/>
        <v>2.6457077526139456</v>
      </c>
      <c r="L598" s="96">
        <f t="shared" si="136"/>
        <v>-612.3704013567685</v>
      </c>
      <c r="M598" s="24">
        <f t="shared" si="137"/>
        <v>101.08507598507217</v>
      </c>
      <c r="N598" s="24"/>
      <c r="O598" s="24">
        <f t="shared" si="139"/>
        <v>-204</v>
      </c>
      <c r="P598" s="88">
        <f t="shared" si="140"/>
        <v>27.64000000000026</v>
      </c>
      <c r="Q598" s="175">
        <f t="shared" si="141"/>
        <v>8.267254258953354E-07</v>
      </c>
    </row>
    <row r="599" spans="3:17" ht="12.75">
      <c r="C599" s="37"/>
      <c r="D599" s="59">
        <f t="shared" si="132"/>
        <v>27.69000000000026</v>
      </c>
      <c r="E599" s="37"/>
      <c r="G599" s="42">
        <f t="shared" si="133"/>
        <v>-89.99985221889506</v>
      </c>
      <c r="H599" s="43">
        <f t="shared" si="138"/>
        <v>0.1</v>
      </c>
      <c r="I599" s="36">
        <f t="shared" si="134"/>
        <v>28.079187813523323</v>
      </c>
      <c r="J599" s="65">
        <f t="shared" si="131"/>
        <v>0.9809999229998205</v>
      </c>
      <c r="K599" s="95">
        <f t="shared" si="135"/>
        <v>2.6457113737998657</v>
      </c>
      <c r="L599" s="96">
        <f t="shared" si="136"/>
        <v>-613.77436074744</v>
      </c>
      <c r="M599" s="24">
        <f t="shared" si="137"/>
        <v>101.08507612868397</v>
      </c>
      <c r="N599" s="24"/>
      <c r="O599" s="24">
        <f t="shared" si="139"/>
        <v>-205</v>
      </c>
      <c r="P599" s="88">
        <f t="shared" si="140"/>
        <v>27.69000000000026</v>
      </c>
      <c r="Q599" s="175">
        <f t="shared" si="141"/>
        <v>7.978433558264328E-07</v>
      </c>
    </row>
    <row r="600" spans="3:17" ht="12.75">
      <c r="C600" s="37"/>
      <c r="D600" s="59">
        <f t="shared" si="132"/>
        <v>27.74000000000026</v>
      </c>
      <c r="E600" s="37"/>
      <c r="G600" s="42">
        <f t="shared" si="133"/>
        <v>-89.99985480040249</v>
      </c>
      <c r="H600" s="43">
        <f t="shared" si="138"/>
        <v>0.1</v>
      </c>
      <c r="I600" s="36">
        <f t="shared" si="134"/>
        <v>28.07918785202184</v>
      </c>
      <c r="J600" s="65">
        <f t="shared" si="131"/>
        <v>0.9809999256898586</v>
      </c>
      <c r="K600" s="95">
        <f t="shared" si="135"/>
        <v>2.645714931729271</v>
      </c>
      <c r="L600" s="96">
        <f t="shared" si="136"/>
        <v>-615.1783201400366</v>
      </c>
      <c r="M600" s="24">
        <f t="shared" si="137"/>
        <v>101.08507626727862</v>
      </c>
      <c r="N600" s="24"/>
      <c r="O600" s="24">
        <f t="shared" si="139"/>
        <v>-205</v>
      </c>
      <c r="P600" s="88">
        <f t="shared" si="140"/>
        <v>27.74000000000026</v>
      </c>
      <c r="Q600" s="175">
        <f t="shared" si="141"/>
        <v>7.699703274965832E-07</v>
      </c>
    </row>
    <row r="601" spans="3:17" ht="12.75">
      <c r="C601" s="37"/>
      <c r="D601" s="59">
        <f t="shared" si="132"/>
        <v>27.790000000000262</v>
      </c>
      <c r="E601" s="37"/>
      <c r="G601" s="42">
        <f t="shared" si="133"/>
        <v>-89.99985733681497</v>
      </c>
      <c r="H601" s="43">
        <f t="shared" si="138"/>
        <v>0.1</v>
      </c>
      <c r="I601" s="36">
        <f t="shared" si="134"/>
        <v>28.07918788917539</v>
      </c>
      <c r="J601" s="65">
        <f t="shared" si="131"/>
        <v>0.9809999282859189</v>
      </c>
      <c r="K601" s="95">
        <f t="shared" si="135"/>
        <v>2.645718427507155</v>
      </c>
      <c r="L601" s="96">
        <f t="shared" si="136"/>
        <v>-616.582279534491</v>
      </c>
      <c r="M601" s="24">
        <f t="shared" si="137"/>
        <v>101.0850764010314</v>
      </c>
      <c r="N601" s="24"/>
      <c r="O601" s="24">
        <f t="shared" si="139"/>
        <v>-206</v>
      </c>
      <c r="P601" s="88">
        <f t="shared" si="140"/>
        <v>27.790000000000262</v>
      </c>
      <c r="Q601" s="175">
        <f t="shared" si="141"/>
        <v>7.430710269318191E-07</v>
      </c>
    </row>
    <row r="602" spans="3:17" ht="12.75">
      <c r="C602" s="37"/>
      <c r="D602" s="59">
        <f t="shared" si="132"/>
        <v>27.840000000000263</v>
      </c>
      <c r="E602" s="37"/>
      <c r="G602" s="42">
        <f t="shared" si="133"/>
        <v>-89.99985982892025</v>
      </c>
      <c r="H602" s="43">
        <f t="shared" si="138"/>
        <v>0.1</v>
      </c>
      <c r="I602" s="36">
        <f t="shared" si="134"/>
        <v>28.079187925030965</v>
      </c>
      <c r="J602" s="65">
        <f t="shared" si="131"/>
        <v>0.9809999307912844</v>
      </c>
      <c r="K602" s="95">
        <f t="shared" si="135"/>
        <v>2.645721862219208</v>
      </c>
      <c r="L602" s="96">
        <f t="shared" si="136"/>
        <v>-617.9862389307384</v>
      </c>
      <c r="M602" s="24">
        <f t="shared" si="137"/>
        <v>101.08507653011148</v>
      </c>
      <c r="N602" s="24"/>
      <c r="O602" s="24">
        <f t="shared" si="139"/>
        <v>-206</v>
      </c>
      <c r="P602" s="88">
        <f t="shared" si="140"/>
        <v>27.840000000000263</v>
      </c>
      <c r="Q602" s="175">
        <f t="shared" si="141"/>
        <v>7.171114901893714E-07</v>
      </c>
    </row>
    <row r="603" spans="2:17" ht="12.75">
      <c r="B603" s="52"/>
      <c r="C603" s="53"/>
      <c r="D603" s="59">
        <f t="shared" si="132"/>
        <v>27.890000000000263</v>
      </c>
      <c r="E603" s="37"/>
      <c r="G603" s="42">
        <f t="shared" si="133"/>
        <v>-89.9998622774923</v>
      </c>
      <c r="H603" s="43">
        <f t="shared" si="138"/>
        <v>0.1</v>
      </c>
      <c r="I603" s="36">
        <f t="shared" si="134"/>
        <v>28.079187959633906</v>
      </c>
      <c r="J603" s="65">
        <f t="shared" si="131"/>
        <v>0.9809999332091236</v>
      </c>
      <c r="K603" s="95">
        <f t="shared" si="135"/>
        <v>2.6457252369321567</v>
      </c>
      <c r="L603" s="96">
        <f t="shared" si="136"/>
        <v>-619.3901983287161</v>
      </c>
      <c r="M603" s="24">
        <f t="shared" si="137"/>
        <v>101.08507665468207</v>
      </c>
      <c r="N603" s="24"/>
      <c r="O603" s="24">
        <f t="shared" si="139"/>
        <v>-206</v>
      </c>
      <c r="P603" s="88">
        <f t="shared" si="140"/>
        <v>27.890000000000263</v>
      </c>
      <c r="Q603" s="175">
        <f t="shared" si="141"/>
        <v>6.920588191405742E-07</v>
      </c>
    </row>
    <row r="604" spans="4:12" ht="12.75">
      <c r="D604" s="59"/>
      <c r="G604" s="42"/>
      <c r="H604" s="43"/>
      <c r="I604" s="36"/>
      <c r="J604" s="65"/>
      <c r="K604" s="99"/>
      <c r="L604" s="96"/>
    </row>
    <row r="605" spans="4:12" ht="12.75">
      <c r="D605" s="59"/>
      <c r="G605" s="42"/>
      <c r="H605" s="43"/>
      <c r="I605" s="36"/>
      <c r="J605" s="65"/>
      <c r="K605" s="99"/>
      <c r="L605" s="96"/>
    </row>
    <row r="606" spans="4:12" ht="12.75">
      <c r="D606" s="59"/>
      <c r="G606" s="42"/>
      <c r="H606" s="43"/>
      <c r="I606" s="36"/>
      <c r="J606" s="65"/>
      <c r="K606" s="99"/>
      <c r="L606" s="96"/>
    </row>
    <row r="607" spans="4:10" ht="12.75">
      <c r="D607" s="59"/>
      <c r="G607" s="42"/>
      <c r="H607" s="43"/>
      <c r="I607" s="36"/>
      <c r="J607" s="65"/>
    </row>
    <row r="608" spans="4:10" ht="12.75">
      <c r="D608" s="59"/>
      <c r="G608" s="42"/>
      <c r="H608" s="43"/>
      <c r="I608" s="36"/>
      <c r="J608" s="65"/>
    </row>
    <row r="609" spans="4:10" ht="12.75">
      <c r="D609" s="59"/>
      <c r="G609" s="42"/>
      <c r="H609" s="43"/>
      <c r="I609" s="36"/>
      <c r="J609" s="65"/>
    </row>
    <row r="610" spans="4:10" ht="12.75">
      <c r="D610" s="59"/>
      <c r="G610" s="42"/>
      <c r="H610" s="43"/>
      <c r="I610" s="36"/>
      <c r="J610" s="65"/>
    </row>
    <row r="611" spans="4:10" ht="12.75">
      <c r="D611" s="59"/>
      <c r="G611" s="42"/>
      <c r="H611" s="43"/>
      <c r="I611" s="36"/>
      <c r="J611" s="65"/>
    </row>
    <row r="612" spans="4:10" ht="12.75">
      <c r="D612" s="59"/>
      <c r="G612" s="42"/>
      <c r="H612" s="43"/>
      <c r="I612" s="36"/>
      <c r="J612" s="65"/>
    </row>
    <row r="613" spans="4:10" ht="12.75">
      <c r="D613" s="59"/>
      <c r="G613" s="42"/>
      <c r="H613" s="43"/>
      <c r="I613" s="36"/>
      <c r="J613" s="65"/>
    </row>
    <row r="614" spans="4:10" ht="12.75">
      <c r="D614" s="59"/>
      <c r="G614" s="42"/>
      <c r="H614" s="43"/>
      <c r="I614" s="36"/>
      <c r="J614" s="65"/>
    </row>
    <row r="615" spans="4:10" ht="12.75">
      <c r="D615" s="59"/>
      <c r="G615" s="42"/>
      <c r="H615" s="43"/>
      <c r="I615" s="36"/>
      <c r="J615" s="65"/>
    </row>
    <row r="616" spans="4:10" ht="12.75">
      <c r="D616" s="59"/>
      <c r="G616" s="42"/>
      <c r="H616" s="43"/>
      <c r="I616" s="36"/>
      <c r="J616" s="65"/>
    </row>
    <row r="617" spans="4:10" ht="12.75">
      <c r="D617" s="59"/>
      <c r="G617" s="42"/>
      <c r="H617" s="43"/>
      <c r="I617" s="36"/>
      <c r="J617" s="65"/>
    </row>
    <row r="618" spans="4:10" ht="12.75">
      <c r="D618" s="59"/>
      <c r="G618" s="42"/>
      <c r="H618" s="43"/>
      <c r="I618" s="36"/>
      <c r="J618" s="65"/>
    </row>
    <row r="619" spans="4:10" ht="12.75">
      <c r="D619" s="59"/>
      <c r="G619" s="42"/>
      <c r="H619" s="43"/>
      <c r="I619" s="36"/>
      <c r="J619" s="65"/>
    </row>
    <row r="620" spans="4:10" ht="12.75">
      <c r="D620" s="59"/>
      <c r="G620" s="42"/>
      <c r="H620" s="43"/>
      <c r="I620" s="36"/>
      <c r="J620" s="65"/>
    </row>
    <row r="621" spans="4:10" ht="12.75">
      <c r="D621" s="59"/>
      <c r="G621" s="42"/>
      <c r="H621" s="43"/>
      <c r="I621" s="36"/>
      <c r="J621" s="65"/>
    </row>
    <row r="622" spans="4:10" ht="12.75">
      <c r="D622" s="59"/>
      <c r="G622" s="42"/>
      <c r="H622" s="43"/>
      <c r="I622" s="36"/>
      <c r="J622" s="65"/>
    </row>
    <row r="623" spans="4:10" ht="12.75">
      <c r="D623" s="59"/>
      <c r="G623" s="42"/>
      <c r="H623" s="43"/>
      <c r="I623" s="36"/>
      <c r="J623" s="65"/>
    </row>
    <row r="624" spans="4:10" ht="12.75">
      <c r="D624" s="59"/>
      <c r="G624" s="42"/>
      <c r="H624" s="43"/>
      <c r="I624" s="36"/>
      <c r="J624" s="65"/>
    </row>
    <row r="625" spans="4:10" ht="12.75">
      <c r="D625" s="59"/>
      <c r="G625" s="42"/>
      <c r="H625" s="43"/>
      <c r="I625" s="36"/>
      <c r="J625" s="65"/>
    </row>
    <row r="626" spans="4:10" ht="12.75">
      <c r="D626" s="59"/>
      <c r="G626" s="42"/>
      <c r="H626" s="43"/>
      <c r="I626" s="36"/>
      <c r="J626" s="65"/>
    </row>
    <row r="627" spans="4:10" ht="12.75">
      <c r="D627" s="59"/>
      <c r="G627" s="42"/>
      <c r="H627" s="43"/>
      <c r="I627" s="36"/>
      <c r="J627" s="65"/>
    </row>
    <row r="628" spans="4:10" ht="12.75">
      <c r="D628" s="59"/>
      <c r="G628" s="42"/>
      <c r="H628" s="43"/>
      <c r="I628" s="36"/>
      <c r="J628" s="65"/>
    </row>
    <row r="629" spans="4:10" ht="12.75">
      <c r="D629" s="59"/>
      <c r="G629" s="42"/>
      <c r="H629" s="43"/>
      <c r="I629" s="36"/>
      <c r="J629" s="65"/>
    </row>
    <row r="630" spans="4:10" ht="12.75">
      <c r="D630" s="59"/>
      <c r="G630" s="42"/>
      <c r="H630" s="43"/>
      <c r="I630" s="36"/>
      <c r="J630" s="65"/>
    </row>
    <row r="631" spans="4:10" ht="12.75">
      <c r="D631" s="59"/>
      <c r="G631" s="42"/>
      <c r="H631" s="43"/>
      <c r="I631" s="36"/>
      <c r="J631" s="65"/>
    </row>
    <row r="632" spans="4:10" ht="12.75">
      <c r="D632" s="59"/>
      <c r="G632" s="42"/>
      <c r="H632" s="43"/>
      <c r="I632" s="36"/>
      <c r="J632" s="65"/>
    </row>
    <row r="633" spans="4:10" ht="12.75">
      <c r="D633" s="59"/>
      <c r="G633" s="42"/>
      <c r="H633" s="43"/>
      <c r="I633" s="36"/>
      <c r="J633" s="65"/>
    </row>
    <row r="634" spans="4:10" ht="12.75">
      <c r="D634" s="59"/>
      <c r="G634" s="42"/>
      <c r="H634" s="43"/>
      <c r="I634" s="36"/>
      <c r="J634" s="65"/>
    </row>
    <row r="635" spans="4:10" ht="12.75">
      <c r="D635" s="59"/>
      <c r="G635" s="42"/>
      <c r="H635" s="43"/>
      <c r="I635" s="36"/>
      <c r="J635" s="65"/>
    </row>
    <row r="636" spans="4:10" ht="12.75">
      <c r="D636" s="59"/>
      <c r="G636" s="42"/>
      <c r="H636" s="43"/>
      <c r="I636" s="36"/>
      <c r="J636" s="65"/>
    </row>
    <row r="637" spans="4:10" ht="12.75">
      <c r="D637" s="59"/>
      <c r="G637" s="42"/>
      <c r="H637" s="43"/>
      <c r="I637" s="36"/>
      <c r="J637" s="65"/>
    </row>
    <row r="638" spans="4:10" ht="12.75">
      <c r="D638" s="59"/>
      <c r="G638" s="42"/>
      <c r="H638" s="43"/>
      <c r="I638" s="36"/>
      <c r="J638" s="65"/>
    </row>
    <row r="639" spans="4:10" ht="12.75">
      <c r="D639" s="59"/>
      <c r="G639" s="42"/>
      <c r="H639" s="43"/>
      <c r="I639" s="36"/>
      <c r="J639" s="65"/>
    </row>
    <row r="640" spans="4:10" ht="12.75">
      <c r="D640" s="59"/>
      <c r="G640" s="42"/>
      <c r="H640" s="43"/>
      <c r="I640" s="36"/>
      <c r="J640" s="65"/>
    </row>
    <row r="641" spans="4:10" ht="12.75">
      <c r="D641" s="59"/>
      <c r="G641" s="42"/>
      <c r="H641" s="43"/>
      <c r="I641" s="36"/>
      <c r="J641" s="65"/>
    </row>
    <row r="642" spans="4:10" ht="12.75">
      <c r="D642" s="59"/>
      <c r="G642" s="42"/>
      <c r="H642" s="43"/>
      <c r="I642" s="36"/>
      <c r="J642" s="65"/>
    </row>
    <row r="643" spans="4:10" ht="12.75">
      <c r="D643" s="59"/>
      <c r="G643" s="42"/>
      <c r="H643" s="43"/>
      <c r="I643" s="36"/>
      <c r="J643" s="65"/>
    </row>
    <row r="644" spans="4:10" ht="12.75">
      <c r="D644" s="59"/>
      <c r="G644" s="42"/>
      <c r="H644" s="43"/>
      <c r="I644" s="36"/>
      <c r="J644" s="65"/>
    </row>
    <row r="645" spans="4:10" ht="12.75">
      <c r="D645" s="59"/>
      <c r="G645" s="42"/>
      <c r="H645" s="43"/>
      <c r="I645" s="36"/>
      <c r="J645" s="65"/>
    </row>
    <row r="646" spans="4:10" ht="12.75">
      <c r="D646" s="59"/>
      <c r="G646" s="42"/>
      <c r="H646" s="43"/>
      <c r="I646" s="36"/>
      <c r="J646" s="65"/>
    </row>
    <row r="647" spans="4:10" ht="12.75">
      <c r="D647" s="59"/>
      <c r="G647" s="42"/>
      <c r="H647" s="43"/>
      <c r="I647" s="36"/>
      <c r="J647" s="65"/>
    </row>
    <row r="648" spans="4:10" ht="12.75">
      <c r="D648" s="59"/>
      <c r="G648" s="42"/>
      <c r="H648" s="43"/>
      <c r="I648" s="36"/>
      <c r="J648" s="65"/>
    </row>
    <row r="649" spans="4:10" ht="12.75">
      <c r="D649" s="59"/>
      <c r="G649" s="42"/>
      <c r="H649" s="43"/>
      <c r="I649" s="36"/>
      <c r="J649" s="65"/>
    </row>
    <row r="650" spans="4:10" ht="12.75">
      <c r="D650" s="59"/>
      <c r="G650" s="42"/>
      <c r="H650" s="43"/>
      <c r="I650" s="36"/>
      <c r="J650" s="65"/>
    </row>
    <row r="651" spans="4:10" ht="12.75">
      <c r="D651" s="59"/>
      <c r="G651" s="42"/>
      <c r="H651" s="43"/>
      <c r="I651" s="36"/>
      <c r="J651" s="65"/>
    </row>
    <row r="652" spans="4:10" ht="12.75">
      <c r="D652" s="59"/>
      <c r="G652" s="42"/>
      <c r="H652" s="43"/>
      <c r="I652" s="36"/>
      <c r="J652" s="65"/>
    </row>
    <row r="653" spans="4:10" ht="12.75">
      <c r="D653" s="59"/>
      <c r="G653" s="42"/>
      <c r="H653" s="43"/>
      <c r="I653" s="36"/>
      <c r="J653" s="65"/>
    </row>
    <row r="654" spans="4:10" ht="12.75">
      <c r="D654" s="59"/>
      <c r="G654" s="42"/>
      <c r="H654" s="43"/>
      <c r="I654" s="36"/>
      <c r="J654" s="65"/>
    </row>
    <row r="655" spans="4:10" ht="12.75">
      <c r="D655" s="59"/>
      <c r="G655" s="42"/>
      <c r="H655" s="43"/>
      <c r="I655" s="36"/>
      <c r="J655" s="65"/>
    </row>
    <row r="656" spans="4:10" ht="12.75">
      <c r="D656" s="59"/>
      <c r="G656" s="42"/>
      <c r="H656" s="43"/>
      <c r="I656" s="36"/>
      <c r="J656" s="65"/>
    </row>
    <row r="657" spans="4:10" ht="12.75">
      <c r="D657" s="59"/>
      <c r="G657" s="42"/>
      <c r="H657" s="43"/>
      <c r="I657" s="36"/>
      <c r="J657" s="65"/>
    </row>
    <row r="658" spans="4:10" ht="12.75">
      <c r="D658" s="59"/>
      <c r="G658" s="42"/>
      <c r="H658" s="43"/>
      <c r="I658" s="36"/>
      <c r="J658" s="65"/>
    </row>
    <row r="659" spans="4:10" ht="12.75">
      <c r="D659" s="59"/>
      <c r="G659" s="42"/>
      <c r="H659" s="43"/>
      <c r="I659" s="36"/>
      <c r="J659" s="65"/>
    </row>
    <row r="660" spans="4:10" ht="12.75">
      <c r="D660" s="59"/>
      <c r="G660" s="42"/>
      <c r="H660" s="43"/>
      <c r="I660" s="36"/>
      <c r="J660" s="65"/>
    </row>
    <row r="661" spans="4:10" ht="12.75">
      <c r="D661" s="59"/>
      <c r="G661" s="42"/>
      <c r="H661" s="43"/>
      <c r="I661" s="36"/>
      <c r="J661" s="65"/>
    </row>
    <row r="662" spans="4:10" ht="12.75">
      <c r="D662" s="59"/>
      <c r="G662" s="42"/>
      <c r="H662" s="43"/>
      <c r="I662" s="36"/>
      <c r="J662" s="65"/>
    </row>
    <row r="663" spans="4:10" ht="12.75">
      <c r="D663" s="59"/>
      <c r="G663" s="42"/>
      <c r="H663" s="43"/>
      <c r="I663" s="36"/>
      <c r="J663" s="65"/>
    </row>
    <row r="664" spans="4:10" ht="12.75">
      <c r="D664" s="59"/>
      <c r="G664" s="42"/>
      <c r="H664" s="43"/>
      <c r="I664" s="36"/>
      <c r="J664" s="65"/>
    </row>
    <row r="665" spans="4:10" ht="12.75">
      <c r="D665" s="59"/>
      <c r="G665" s="42"/>
      <c r="H665" s="43"/>
      <c r="I665" s="36"/>
      <c r="J665" s="65"/>
    </row>
    <row r="666" spans="4:10" ht="12.75">
      <c r="D666" s="59"/>
      <c r="G666" s="42"/>
      <c r="H666" s="43"/>
      <c r="I666" s="36"/>
      <c r="J666" s="65"/>
    </row>
    <row r="667" spans="4:10" ht="12.75">
      <c r="D667" s="59"/>
      <c r="G667" s="42"/>
      <c r="H667" s="43"/>
      <c r="I667" s="36"/>
      <c r="J667" s="65"/>
    </row>
    <row r="668" spans="4:10" ht="12.75">
      <c r="D668" s="59"/>
      <c r="G668" s="42"/>
      <c r="H668" s="43"/>
      <c r="I668" s="36"/>
      <c r="J668" s="65"/>
    </row>
    <row r="669" spans="4:10" ht="12.75">
      <c r="D669" s="59"/>
      <c r="G669" s="42"/>
      <c r="H669" s="43"/>
      <c r="I669" s="36"/>
      <c r="J669" s="65"/>
    </row>
    <row r="670" spans="4:10" ht="12.75">
      <c r="D670" s="59"/>
      <c r="G670" s="42"/>
      <c r="H670" s="43"/>
      <c r="I670" s="36"/>
      <c r="J670" s="65"/>
    </row>
    <row r="671" spans="4:10" ht="12.75">
      <c r="D671" s="59"/>
      <c r="G671" s="42"/>
      <c r="H671" s="43"/>
      <c r="I671" s="36"/>
      <c r="J671" s="65"/>
    </row>
    <row r="672" spans="4:10" ht="12.75">
      <c r="D672" s="59"/>
      <c r="G672" s="42"/>
      <c r="H672" s="43"/>
      <c r="I672" s="36"/>
      <c r="J672" s="65"/>
    </row>
    <row r="673" spans="4:10" ht="12.75">
      <c r="D673" s="59"/>
      <c r="G673" s="42"/>
      <c r="H673" s="43"/>
      <c r="I673" s="36"/>
      <c r="J673" s="65"/>
    </row>
    <row r="674" spans="4:10" ht="12.75">
      <c r="D674" s="59"/>
      <c r="G674" s="42"/>
      <c r="H674" s="43"/>
      <c r="I674" s="36"/>
      <c r="J674" s="65"/>
    </row>
    <row r="675" spans="4:10" ht="12.75">
      <c r="D675" s="59"/>
      <c r="G675" s="42"/>
      <c r="H675" s="43"/>
      <c r="I675" s="36"/>
      <c r="J675" s="65"/>
    </row>
    <row r="676" spans="4:10" ht="12.75">
      <c r="D676" s="59"/>
      <c r="G676" s="42"/>
      <c r="H676" s="43"/>
      <c r="I676" s="36"/>
      <c r="J676" s="65"/>
    </row>
    <row r="677" spans="4:10" ht="12.75">
      <c r="D677" s="59"/>
      <c r="G677" s="42"/>
      <c r="H677" s="43"/>
      <c r="I677" s="36"/>
      <c r="J677" s="65"/>
    </row>
    <row r="678" spans="4:10" ht="12.75">
      <c r="D678" s="59"/>
      <c r="G678" s="42"/>
      <c r="H678" s="43"/>
      <c r="I678" s="36"/>
      <c r="J678" s="65"/>
    </row>
    <row r="679" spans="4:10" ht="12.75">
      <c r="D679" s="59"/>
      <c r="G679" s="42"/>
      <c r="H679" s="43"/>
      <c r="I679" s="36"/>
      <c r="J679" s="65"/>
    </row>
    <row r="680" spans="4:10" ht="12.75">
      <c r="D680" s="59"/>
      <c r="G680" s="42"/>
      <c r="H680" s="43"/>
      <c r="I680" s="36"/>
      <c r="J680" s="65"/>
    </row>
    <row r="681" spans="4:10" ht="12.75">
      <c r="D681" s="59"/>
      <c r="G681" s="42"/>
      <c r="H681" s="43"/>
      <c r="I681" s="36"/>
      <c r="J681" s="65"/>
    </row>
    <row r="682" spans="4:10" ht="12.75">
      <c r="D682" s="59"/>
      <c r="G682" s="42"/>
      <c r="H682" s="43"/>
      <c r="I682" s="36"/>
      <c r="J682" s="65"/>
    </row>
    <row r="683" spans="4:10" ht="12.75">
      <c r="D683" s="59"/>
      <c r="G683" s="42"/>
      <c r="H683" s="43"/>
      <c r="I683" s="36"/>
      <c r="J683" s="65"/>
    </row>
    <row r="684" spans="4:10" ht="12.75">
      <c r="D684" s="59"/>
      <c r="G684" s="42"/>
      <c r="H684" s="43"/>
      <c r="I684" s="36"/>
      <c r="J684" s="65"/>
    </row>
    <row r="685" spans="4:10" ht="12.75">
      <c r="D685" s="59"/>
      <c r="G685" s="42"/>
      <c r="H685" s="43"/>
      <c r="I685" s="36"/>
      <c r="J685" s="65"/>
    </row>
    <row r="686" spans="4:10" ht="12.75">
      <c r="D686" s="59"/>
      <c r="G686" s="42"/>
      <c r="H686" s="43"/>
      <c r="I686" s="36"/>
      <c r="J686" s="65"/>
    </row>
    <row r="687" spans="4:10" ht="12.75">
      <c r="D687" s="59"/>
      <c r="G687" s="42"/>
      <c r="H687" s="43"/>
      <c r="I687" s="36"/>
      <c r="J687" s="65"/>
    </row>
    <row r="688" spans="4:10" ht="12.75">
      <c r="D688" s="59"/>
      <c r="G688" s="42"/>
      <c r="H688" s="43"/>
      <c r="I688" s="36"/>
      <c r="J688" s="65"/>
    </row>
    <row r="689" spans="4:10" ht="12.75">
      <c r="D689" s="59"/>
      <c r="G689" s="42"/>
      <c r="H689" s="43"/>
      <c r="I689" s="36"/>
      <c r="J689" s="65"/>
    </row>
    <row r="690" spans="4:10" ht="12.75">
      <c r="D690" s="59"/>
      <c r="G690" s="42"/>
      <c r="H690" s="43"/>
      <c r="I690" s="36"/>
      <c r="J690" s="65"/>
    </row>
    <row r="691" spans="4:10" ht="12.75">
      <c r="D691" s="59"/>
      <c r="G691" s="42"/>
      <c r="H691" s="43"/>
      <c r="I691" s="36"/>
      <c r="J691" s="65"/>
    </row>
    <row r="692" spans="4:10" ht="12.75">
      <c r="D692" s="59"/>
      <c r="G692" s="42"/>
      <c r="H692" s="43"/>
      <c r="I692" s="36"/>
      <c r="J692" s="65"/>
    </row>
    <row r="693" spans="4:10" ht="12.75">
      <c r="D693" s="59"/>
      <c r="G693" s="42"/>
      <c r="H693" s="43"/>
      <c r="I693" s="36"/>
      <c r="J693" s="65"/>
    </row>
    <row r="694" spans="4:10" ht="12.75">
      <c r="D694" s="59"/>
      <c r="G694" s="42"/>
      <c r="H694" s="43"/>
      <c r="I694" s="36"/>
      <c r="J694" s="65"/>
    </row>
    <row r="695" spans="4:10" ht="12.75">
      <c r="D695" s="59"/>
      <c r="G695" s="42"/>
      <c r="H695" s="43"/>
      <c r="I695" s="36"/>
      <c r="J695" s="65"/>
    </row>
    <row r="696" spans="4:10" ht="12.75">
      <c r="D696" s="59"/>
      <c r="G696" s="42"/>
      <c r="H696" s="43"/>
      <c r="I696" s="36"/>
      <c r="J696" s="65"/>
    </row>
    <row r="697" spans="4:10" ht="12.75">
      <c r="D697" s="59"/>
      <c r="G697" s="42"/>
      <c r="H697" s="43"/>
      <c r="I697" s="36"/>
      <c r="J697" s="65"/>
    </row>
    <row r="698" spans="4:10" ht="12.75">
      <c r="D698" s="59"/>
      <c r="G698" s="42"/>
      <c r="H698" s="43"/>
      <c r="I698" s="36"/>
      <c r="J698" s="65"/>
    </row>
    <row r="699" spans="4:10" ht="12.75">
      <c r="D699" s="59"/>
      <c r="G699" s="42"/>
      <c r="H699" s="43"/>
      <c r="I699" s="36"/>
      <c r="J699" s="65"/>
    </row>
    <row r="700" spans="4:10" ht="12.75">
      <c r="D700" s="59"/>
      <c r="G700" s="42"/>
      <c r="H700" s="43"/>
      <c r="I700" s="36"/>
      <c r="J700" s="65"/>
    </row>
    <row r="701" spans="4:10" ht="12.75">
      <c r="D701" s="59"/>
      <c r="G701" s="42"/>
      <c r="H701" s="43"/>
      <c r="I701" s="36"/>
      <c r="J701" s="65"/>
    </row>
    <row r="702" spans="4:10" ht="12.75">
      <c r="D702" s="59"/>
      <c r="G702" s="42"/>
      <c r="H702" s="43"/>
      <c r="I702" s="36"/>
      <c r="J702" s="65"/>
    </row>
    <row r="703" spans="4:10" ht="12.75">
      <c r="D703" s="59"/>
      <c r="G703" s="42"/>
      <c r="H703" s="43"/>
      <c r="I703" s="36"/>
      <c r="J703" s="65"/>
    </row>
    <row r="704" spans="4:10" ht="12.75">
      <c r="D704" s="59"/>
      <c r="G704" s="42"/>
      <c r="H704" s="43"/>
      <c r="I704" s="36"/>
      <c r="J704" s="65"/>
    </row>
    <row r="705" spans="4:10" ht="12.75">
      <c r="D705" s="59"/>
      <c r="G705" s="42"/>
      <c r="H705" s="43"/>
      <c r="I705" s="36"/>
      <c r="J705" s="65"/>
    </row>
    <row r="706" spans="4:10" ht="12.75">
      <c r="D706" s="59"/>
      <c r="G706" s="42"/>
      <c r="H706" s="43"/>
      <c r="I706" s="36"/>
      <c r="J706" s="65"/>
    </row>
    <row r="707" spans="4:10" ht="12.75">
      <c r="D707" s="59"/>
      <c r="G707" s="42"/>
      <c r="H707" s="43"/>
      <c r="I707" s="36"/>
      <c r="J707" s="65"/>
    </row>
    <row r="708" spans="4:10" ht="12.75">
      <c r="D708" s="59"/>
      <c r="G708" s="42"/>
      <c r="H708" s="43"/>
      <c r="I708" s="36"/>
      <c r="J708" s="65"/>
    </row>
    <row r="709" spans="4:10" ht="12.75">
      <c r="D709" s="59"/>
      <c r="G709" s="42"/>
      <c r="H709" s="43"/>
      <c r="I709" s="36"/>
      <c r="J709" s="65"/>
    </row>
    <row r="710" spans="4:10" ht="12.75">
      <c r="D710" s="59"/>
      <c r="G710" s="42"/>
      <c r="H710" s="43"/>
      <c r="I710" s="36"/>
      <c r="J710" s="65"/>
    </row>
    <row r="711" spans="4:10" ht="12.75">
      <c r="D711" s="59"/>
      <c r="G711" s="42"/>
      <c r="H711" s="43"/>
      <c r="I711" s="36"/>
      <c r="J711" s="65"/>
    </row>
    <row r="712" spans="4:10" ht="12.75">
      <c r="D712" s="59"/>
      <c r="G712" s="42"/>
      <c r="H712" s="43"/>
      <c r="I712" s="36"/>
      <c r="J712" s="65"/>
    </row>
    <row r="713" spans="4:10" ht="12.75">
      <c r="D713" s="59"/>
      <c r="G713" s="42"/>
      <c r="H713" s="43"/>
      <c r="I713" s="36"/>
      <c r="J713" s="65"/>
    </row>
    <row r="714" spans="4:10" ht="12.75">
      <c r="D714" s="59"/>
      <c r="G714" s="42"/>
      <c r="H714" s="43"/>
      <c r="I714" s="36"/>
      <c r="J714" s="65"/>
    </row>
    <row r="715" spans="4:10" ht="12.75">
      <c r="D715" s="59"/>
      <c r="G715" s="42"/>
      <c r="H715" s="43"/>
      <c r="I715" s="36"/>
      <c r="J715" s="65"/>
    </row>
    <row r="716" spans="4:10" ht="12.75">
      <c r="D716" s="59"/>
      <c r="G716" s="42"/>
      <c r="H716" s="43"/>
      <c r="I716" s="36"/>
      <c r="J716" s="65"/>
    </row>
    <row r="717" spans="4:10" ht="12.75">
      <c r="D717" s="59"/>
      <c r="G717" s="42"/>
      <c r="H717" s="43"/>
      <c r="I717" s="36"/>
      <c r="J717" s="65"/>
    </row>
    <row r="718" spans="4:10" ht="12.75">
      <c r="D718" s="59"/>
      <c r="G718" s="42"/>
      <c r="H718" s="43"/>
      <c r="I718" s="36"/>
      <c r="J718" s="65"/>
    </row>
    <row r="719" spans="4:10" ht="12.75">
      <c r="D719" s="59"/>
      <c r="G719" s="42"/>
      <c r="H719" s="43"/>
      <c r="I719" s="36"/>
      <c r="J719" s="65"/>
    </row>
    <row r="720" spans="4:10" ht="12.75">
      <c r="D720" s="59"/>
      <c r="G720" s="42"/>
      <c r="H720" s="43"/>
      <c r="I720" s="36"/>
      <c r="J720" s="65"/>
    </row>
    <row r="721" spans="4:10" ht="12.75">
      <c r="D721" s="59"/>
      <c r="G721" s="42"/>
      <c r="H721" s="43"/>
      <c r="I721" s="36"/>
      <c r="J721" s="65"/>
    </row>
    <row r="722" spans="4:10" ht="12.75">
      <c r="D722" s="59"/>
      <c r="G722" s="42"/>
      <c r="H722" s="43"/>
      <c r="I722" s="36"/>
      <c r="J722" s="65"/>
    </row>
    <row r="723" spans="4:10" ht="12.75">
      <c r="D723" s="59"/>
      <c r="G723" s="42"/>
      <c r="H723" s="43"/>
      <c r="I723" s="36"/>
      <c r="J723" s="65"/>
    </row>
    <row r="724" spans="4:10" ht="12.75">
      <c r="D724" s="59"/>
      <c r="G724" s="42"/>
      <c r="H724" s="43"/>
      <c r="I724" s="36"/>
      <c r="J724" s="65"/>
    </row>
    <row r="725" spans="4:10" ht="12.75">
      <c r="D725" s="59"/>
      <c r="G725" s="42"/>
      <c r="H725" s="43"/>
      <c r="I725" s="36"/>
      <c r="J725" s="65"/>
    </row>
    <row r="726" spans="4:10" ht="12.75">
      <c r="D726" s="59"/>
      <c r="G726" s="42"/>
      <c r="H726" s="43"/>
      <c r="I726" s="36"/>
      <c r="J726" s="65"/>
    </row>
    <row r="727" spans="4:10" ht="12.75">
      <c r="D727" s="59"/>
      <c r="G727" s="42"/>
      <c r="H727" s="43"/>
      <c r="I727" s="36"/>
      <c r="J727" s="65"/>
    </row>
    <row r="728" spans="4:10" ht="12.75">
      <c r="D728" s="59"/>
      <c r="G728" s="42"/>
      <c r="H728" s="43"/>
      <c r="I728" s="36"/>
      <c r="J728" s="65"/>
    </row>
    <row r="729" spans="4:10" ht="12.75">
      <c r="D729" s="59"/>
      <c r="G729" s="42"/>
      <c r="H729" s="43"/>
      <c r="I729" s="36"/>
      <c r="J729" s="65"/>
    </row>
    <row r="730" spans="4:10" ht="12.75">
      <c r="D730" s="59"/>
      <c r="G730" s="42"/>
      <c r="H730" s="43"/>
      <c r="I730" s="36"/>
      <c r="J730" s="65"/>
    </row>
    <row r="731" spans="4:10" ht="12.75">
      <c r="D731" s="59"/>
      <c r="G731" s="42"/>
      <c r="H731" s="43"/>
      <c r="I731" s="36"/>
      <c r="J731" s="65"/>
    </row>
    <row r="732" spans="4:10" ht="12.75">
      <c r="D732" s="59"/>
      <c r="G732" s="42"/>
      <c r="H732" s="43"/>
      <c r="I732" s="36"/>
      <c r="J732" s="65"/>
    </row>
    <row r="733" spans="4:10" ht="12.75">
      <c r="D733" s="59"/>
      <c r="G733" s="42"/>
      <c r="H733" s="43"/>
      <c r="I733" s="36"/>
      <c r="J733" s="65"/>
    </row>
    <row r="734" spans="4:10" ht="12.75">
      <c r="D734" s="59"/>
      <c r="G734" s="42"/>
      <c r="H734" s="43"/>
      <c r="I734" s="36"/>
      <c r="J734" s="65"/>
    </row>
    <row r="735" spans="4:10" ht="12.75">
      <c r="D735" s="59"/>
      <c r="G735" s="42"/>
      <c r="H735" s="43"/>
      <c r="I735" s="36"/>
      <c r="J735" s="65"/>
    </row>
    <row r="736" spans="4:10" ht="12.75">
      <c r="D736" s="59"/>
      <c r="G736" s="42"/>
      <c r="H736" s="43"/>
      <c r="I736" s="36"/>
      <c r="J736" s="65"/>
    </row>
    <row r="737" spans="4:10" ht="12.75">
      <c r="D737" s="59"/>
      <c r="G737" s="42"/>
      <c r="H737" s="43"/>
      <c r="I737" s="36"/>
      <c r="J737" s="65"/>
    </row>
    <row r="738" spans="4:10" ht="12.75">
      <c r="D738" s="59"/>
      <c r="G738" s="42"/>
      <c r="H738" s="43"/>
      <c r="I738" s="36"/>
      <c r="J738" s="65"/>
    </row>
    <row r="739" spans="4:10" ht="12.75">
      <c r="D739" s="59"/>
      <c r="G739" s="42"/>
      <c r="H739" s="43"/>
      <c r="I739" s="36"/>
      <c r="J739" s="65"/>
    </row>
    <row r="740" spans="4:10" ht="12.75">
      <c r="D740" s="59"/>
      <c r="G740" s="42"/>
      <c r="H740" s="43"/>
      <c r="I740" s="36"/>
      <c r="J740" s="65"/>
    </row>
    <row r="741" spans="4:10" ht="12.75">
      <c r="D741" s="59"/>
      <c r="G741" s="42"/>
      <c r="H741" s="43"/>
      <c r="I741" s="36"/>
      <c r="J741" s="65"/>
    </row>
    <row r="742" spans="4:10" ht="12.75">
      <c r="D742" s="59"/>
      <c r="G742" s="42"/>
      <c r="H742" s="43"/>
      <c r="I742" s="36"/>
      <c r="J742" s="65"/>
    </row>
    <row r="743" spans="4:10" ht="12.75">
      <c r="D743" s="59"/>
      <c r="G743" s="42"/>
      <c r="H743" s="43"/>
      <c r="I743" s="36"/>
      <c r="J743" s="65"/>
    </row>
    <row r="744" spans="4:10" ht="12.75">
      <c r="D744" s="59"/>
      <c r="G744" s="42"/>
      <c r="H744" s="43"/>
      <c r="I744" s="36"/>
      <c r="J744" s="65"/>
    </row>
    <row r="745" spans="4:10" ht="12.75">
      <c r="D745" s="59"/>
      <c r="G745" s="42"/>
      <c r="H745" s="43"/>
      <c r="I745" s="36"/>
      <c r="J745" s="65"/>
    </row>
    <row r="746" spans="4:10" ht="12.75">
      <c r="D746" s="59"/>
      <c r="G746" s="42"/>
      <c r="H746" s="43"/>
      <c r="I746" s="36"/>
      <c r="J746" s="65"/>
    </row>
    <row r="747" spans="4:10" ht="12.75">
      <c r="D747" s="59"/>
      <c r="G747" s="42"/>
      <c r="H747" s="43"/>
      <c r="I747" s="36"/>
      <c r="J747" s="65"/>
    </row>
    <row r="748" spans="4:10" ht="12.75">
      <c r="D748" s="59"/>
      <c r="G748" s="42"/>
      <c r="H748" s="43"/>
      <c r="I748" s="36"/>
      <c r="J748" s="65"/>
    </row>
    <row r="749" spans="4:10" ht="12.75">
      <c r="D749" s="59"/>
      <c r="G749" s="42"/>
      <c r="H749" s="43"/>
      <c r="I749" s="36"/>
      <c r="J749" s="65"/>
    </row>
    <row r="750" spans="4:10" ht="12.75">
      <c r="D750" s="59"/>
      <c r="G750" s="42"/>
      <c r="H750" s="43"/>
      <c r="I750" s="36"/>
      <c r="J750" s="65"/>
    </row>
    <row r="751" spans="4:10" ht="12.75">
      <c r="D751" s="59"/>
      <c r="G751" s="42"/>
      <c r="H751" s="43"/>
      <c r="I751" s="36"/>
      <c r="J751" s="65"/>
    </row>
    <row r="752" spans="4:10" ht="12.75">
      <c r="D752" s="59"/>
      <c r="G752" s="42"/>
      <c r="H752" s="43"/>
      <c r="I752" s="36"/>
      <c r="J752" s="65"/>
    </row>
    <row r="753" spans="4:10" ht="12.75">
      <c r="D753" s="59"/>
      <c r="G753" s="42"/>
      <c r="H753" s="43"/>
      <c r="I753" s="36"/>
      <c r="J753" s="65"/>
    </row>
    <row r="754" spans="4:10" ht="12.75">
      <c r="D754" s="59"/>
      <c r="G754" s="42"/>
      <c r="H754" s="43"/>
      <c r="I754" s="36"/>
      <c r="J754" s="65"/>
    </row>
    <row r="755" spans="4:10" ht="12.75">
      <c r="D755" s="59"/>
      <c r="G755" s="42"/>
      <c r="H755" s="43"/>
      <c r="I755" s="36"/>
      <c r="J755" s="65"/>
    </row>
    <row r="756" spans="4:10" ht="12.75">
      <c r="D756" s="59"/>
      <c r="G756" s="42"/>
      <c r="H756" s="43"/>
      <c r="I756" s="36"/>
      <c r="J756" s="65"/>
    </row>
    <row r="757" spans="4:10" ht="12.75">
      <c r="D757" s="59"/>
      <c r="G757" s="42"/>
      <c r="H757" s="43"/>
      <c r="I757" s="36"/>
      <c r="J757" s="65"/>
    </row>
    <row r="758" spans="4:10" ht="12.75">
      <c r="D758" s="59"/>
      <c r="G758" s="42"/>
      <c r="H758" s="43"/>
      <c r="I758" s="36"/>
      <c r="J758" s="65"/>
    </row>
    <row r="759" spans="4:10" ht="12.75">
      <c r="D759" s="59"/>
      <c r="G759" s="42"/>
      <c r="H759" s="43"/>
      <c r="I759" s="36"/>
      <c r="J759" s="65"/>
    </row>
    <row r="760" spans="4:10" ht="12.75">
      <c r="D760" s="59"/>
      <c r="G760" s="42"/>
      <c r="H760" s="43"/>
      <c r="I760" s="36"/>
      <c r="J760" s="65"/>
    </row>
    <row r="761" spans="4:10" ht="12.75">
      <c r="D761" s="59"/>
      <c r="G761" s="42"/>
      <c r="H761" s="43"/>
      <c r="I761" s="36"/>
      <c r="J761" s="65"/>
    </row>
    <row r="762" spans="4:10" ht="12.75">
      <c r="D762" s="59"/>
      <c r="G762" s="42"/>
      <c r="H762" s="43"/>
      <c r="I762" s="36"/>
      <c r="J762" s="65"/>
    </row>
    <row r="763" spans="4:10" ht="12.75">
      <c r="D763" s="59"/>
      <c r="G763" s="42"/>
      <c r="H763" s="43"/>
      <c r="I763" s="36"/>
      <c r="J763" s="65"/>
    </row>
    <row r="764" spans="4:10" ht="12.75">
      <c r="D764" s="59"/>
      <c r="G764" s="42"/>
      <c r="H764" s="43"/>
      <c r="I764" s="36"/>
      <c r="J764" s="65"/>
    </row>
    <row r="765" spans="4:10" ht="12.75">
      <c r="D765" s="59"/>
      <c r="G765" s="42"/>
      <c r="H765" s="43"/>
      <c r="I765" s="36"/>
      <c r="J765" s="65"/>
    </row>
    <row r="766" spans="4:10" ht="12.75">
      <c r="D766" s="59"/>
      <c r="G766" s="42"/>
      <c r="H766" s="43"/>
      <c r="I766" s="36"/>
      <c r="J766" s="65"/>
    </row>
    <row r="767" spans="4:10" ht="12.75">
      <c r="D767" s="59"/>
      <c r="G767" s="42"/>
      <c r="H767" s="43"/>
      <c r="I767" s="36"/>
      <c r="J767" s="65"/>
    </row>
    <row r="768" spans="4:10" ht="12.75">
      <c r="D768" s="59"/>
      <c r="G768" s="42"/>
      <c r="H768" s="43"/>
      <c r="I768" s="36"/>
      <c r="J768" s="65"/>
    </row>
    <row r="769" spans="4:10" ht="12.75">
      <c r="D769" s="59"/>
      <c r="G769" s="42"/>
      <c r="H769" s="43"/>
      <c r="I769" s="36"/>
      <c r="J769" s="65"/>
    </row>
    <row r="770" spans="4:10" ht="12.75">
      <c r="D770" s="59"/>
      <c r="G770" s="42"/>
      <c r="H770" s="43"/>
      <c r="I770" s="36"/>
      <c r="J770" s="65"/>
    </row>
    <row r="771" spans="4:10" ht="12.75">
      <c r="D771" s="59"/>
      <c r="G771" s="42"/>
      <c r="H771" s="43"/>
      <c r="I771" s="36"/>
      <c r="J771" s="65"/>
    </row>
    <row r="772" spans="4:10" ht="12.75">
      <c r="D772" s="59"/>
      <c r="G772" s="42"/>
      <c r="H772" s="43"/>
      <c r="I772" s="36"/>
      <c r="J772" s="65"/>
    </row>
    <row r="773" spans="4:10" ht="12.75">
      <c r="D773" s="59"/>
      <c r="G773" s="42"/>
      <c r="H773" s="43"/>
      <c r="I773" s="36"/>
      <c r="J773" s="65"/>
    </row>
    <row r="774" spans="4:10" ht="12.75">
      <c r="D774" s="59"/>
      <c r="G774" s="42"/>
      <c r="H774" s="43"/>
      <c r="I774" s="36"/>
      <c r="J774" s="65"/>
    </row>
    <row r="775" spans="4:10" ht="12.75">
      <c r="D775" s="59"/>
      <c r="G775" s="42"/>
      <c r="H775" s="43"/>
      <c r="I775" s="36"/>
      <c r="J775" s="65"/>
    </row>
    <row r="776" spans="4:10" ht="12.75">
      <c r="D776" s="59"/>
      <c r="G776" s="42"/>
      <c r="H776" s="43"/>
      <c r="I776" s="36"/>
      <c r="J776" s="65"/>
    </row>
    <row r="777" spans="4:10" ht="12.75">
      <c r="D777" s="59"/>
      <c r="G777" s="42"/>
      <c r="H777" s="43"/>
      <c r="I777" s="36"/>
      <c r="J777" s="65"/>
    </row>
    <row r="778" spans="4:10" ht="12.75">
      <c r="D778" s="59"/>
      <c r="G778" s="42"/>
      <c r="H778" s="43"/>
      <c r="I778" s="36"/>
      <c r="J778" s="65"/>
    </row>
    <row r="779" spans="4:10" ht="12.75">
      <c r="D779" s="59"/>
      <c r="G779" s="42"/>
      <c r="H779" s="43"/>
      <c r="I779" s="36"/>
      <c r="J779" s="65"/>
    </row>
    <row r="780" spans="4:10" ht="12.75">
      <c r="D780" s="59"/>
      <c r="G780" s="42"/>
      <c r="H780" s="43"/>
      <c r="I780" s="36"/>
      <c r="J780" s="65"/>
    </row>
    <row r="781" spans="4:10" ht="12.75">
      <c r="D781" s="59"/>
      <c r="G781" s="42"/>
      <c r="H781" s="43"/>
      <c r="I781" s="36"/>
      <c r="J781" s="65"/>
    </row>
    <row r="782" spans="4:10" ht="12.75">
      <c r="D782" s="59"/>
      <c r="G782" s="42"/>
      <c r="H782" s="43"/>
      <c r="I782" s="36"/>
      <c r="J782" s="65"/>
    </row>
    <row r="783" spans="4:10" ht="12.75">
      <c r="D783" s="59"/>
      <c r="G783" s="42"/>
      <c r="H783" s="43"/>
      <c r="I783" s="36"/>
      <c r="J783" s="65"/>
    </row>
    <row r="784" spans="4:10" ht="12.75">
      <c r="D784" s="59"/>
      <c r="G784" s="42"/>
      <c r="H784" s="43"/>
      <c r="I784" s="36"/>
      <c r="J784" s="65"/>
    </row>
    <row r="785" spans="4:10" ht="12.75">
      <c r="D785" s="59"/>
      <c r="G785" s="42"/>
      <c r="H785" s="43"/>
      <c r="I785" s="36"/>
      <c r="J785" s="65"/>
    </row>
    <row r="786" spans="4:10" ht="12.75">
      <c r="D786" s="59"/>
      <c r="G786" s="42"/>
      <c r="H786" s="43"/>
      <c r="I786" s="36"/>
      <c r="J786" s="65"/>
    </row>
    <row r="787" spans="4:10" ht="12.75">
      <c r="D787" s="59"/>
      <c r="G787" s="42"/>
      <c r="H787" s="43"/>
      <c r="I787" s="36"/>
      <c r="J787" s="65"/>
    </row>
    <row r="788" spans="4:10" ht="12.75">
      <c r="D788" s="59"/>
      <c r="G788" s="42"/>
      <c r="H788" s="43"/>
      <c r="I788" s="36"/>
      <c r="J788" s="65"/>
    </row>
    <row r="789" spans="4:10" ht="12.75">
      <c r="D789" s="59"/>
      <c r="G789" s="42"/>
      <c r="H789" s="43"/>
      <c r="I789" s="36"/>
      <c r="J789" s="65"/>
    </row>
    <row r="790" spans="4:10" ht="12.75">
      <c r="D790" s="59"/>
      <c r="G790" s="42"/>
      <c r="H790" s="43"/>
      <c r="I790" s="36"/>
      <c r="J790" s="65"/>
    </row>
    <row r="791" spans="4:10" ht="12.75">
      <c r="D791" s="59"/>
      <c r="G791" s="42"/>
      <c r="H791" s="43"/>
      <c r="I791" s="36"/>
      <c r="J791" s="65"/>
    </row>
    <row r="792" spans="4:10" ht="12.75">
      <c r="D792" s="59"/>
      <c r="G792" s="42"/>
      <c r="H792" s="43"/>
      <c r="I792" s="36"/>
      <c r="J792" s="65"/>
    </row>
    <row r="793" spans="4:10" ht="12.75">
      <c r="D793" s="59"/>
      <c r="G793" s="42"/>
      <c r="H793" s="43"/>
      <c r="I793" s="36"/>
      <c r="J793" s="65"/>
    </row>
    <row r="794" spans="4:10" ht="12.75">
      <c r="D794" s="59"/>
      <c r="G794" s="42"/>
      <c r="H794" s="43"/>
      <c r="I794" s="36"/>
      <c r="J794" s="65"/>
    </row>
    <row r="795" spans="4:10" ht="12.75">
      <c r="D795" s="59"/>
      <c r="G795" s="42"/>
      <c r="H795" s="43"/>
      <c r="I795" s="36"/>
      <c r="J795" s="65"/>
    </row>
    <row r="796" spans="4:10" ht="12.75">
      <c r="D796" s="59"/>
      <c r="G796" s="42"/>
      <c r="H796" s="43"/>
      <c r="I796" s="36"/>
      <c r="J796" s="65"/>
    </row>
    <row r="797" spans="4:10" ht="12.75">
      <c r="D797" s="59"/>
      <c r="G797" s="42"/>
      <c r="H797" s="43"/>
      <c r="I797" s="36"/>
      <c r="J797" s="65"/>
    </row>
    <row r="798" spans="4:10" ht="12.75">
      <c r="D798" s="59"/>
      <c r="G798" s="42"/>
      <c r="H798" s="43"/>
      <c r="I798" s="36"/>
      <c r="J798" s="65"/>
    </row>
    <row r="799" spans="4:10" ht="12.75">
      <c r="D799" s="59"/>
      <c r="G799" s="42"/>
      <c r="H799" s="43"/>
      <c r="I799" s="36"/>
      <c r="J799" s="65"/>
    </row>
    <row r="800" spans="4:10" ht="12.75">
      <c r="D800" s="59"/>
      <c r="G800" s="42"/>
      <c r="H800" s="43"/>
      <c r="I800" s="36"/>
      <c r="J800" s="65"/>
    </row>
    <row r="801" spans="4:10" ht="12.75">
      <c r="D801" s="59"/>
      <c r="G801" s="42"/>
      <c r="H801" s="43"/>
      <c r="I801" s="36"/>
      <c r="J801" s="65"/>
    </row>
    <row r="802" spans="4:10" ht="12.75">
      <c r="D802" s="59"/>
      <c r="G802" s="42"/>
      <c r="H802" s="43"/>
      <c r="I802" s="36"/>
      <c r="J802" s="65"/>
    </row>
    <row r="803" spans="4:10" ht="12.75">
      <c r="D803" s="59"/>
      <c r="G803" s="42"/>
      <c r="H803" s="43"/>
      <c r="I803" s="36"/>
      <c r="J803" s="65"/>
    </row>
    <row r="804" spans="4:10" ht="12.75">
      <c r="D804" s="59"/>
      <c r="G804" s="42"/>
      <c r="H804" s="43"/>
      <c r="I804" s="36"/>
      <c r="J804" s="65"/>
    </row>
    <row r="805" spans="4:10" ht="12.75">
      <c r="D805" s="59"/>
      <c r="G805" s="42"/>
      <c r="H805" s="43"/>
      <c r="I805" s="36"/>
      <c r="J805" s="65"/>
    </row>
    <row r="806" spans="4:10" ht="12.75">
      <c r="D806" s="59"/>
      <c r="G806" s="42"/>
      <c r="H806" s="43"/>
      <c r="I806" s="36"/>
      <c r="J806" s="65"/>
    </row>
    <row r="807" spans="4:10" ht="12.75">
      <c r="D807" s="59"/>
      <c r="G807" s="42"/>
      <c r="H807" s="43"/>
      <c r="I807" s="36"/>
      <c r="J807" s="65"/>
    </row>
    <row r="808" spans="4:10" ht="12.75">
      <c r="D808" s="59"/>
      <c r="G808" s="42"/>
      <c r="H808" s="43"/>
      <c r="I808" s="36"/>
      <c r="J808" s="65"/>
    </row>
    <row r="809" spans="4:10" ht="12.75">
      <c r="D809" s="59"/>
      <c r="G809" s="42"/>
      <c r="H809" s="43"/>
      <c r="I809" s="36"/>
      <c r="J809" s="65"/>
    </row>
    <row r="810" spans="4:10" ht="12.75">
      <c r="D810" s="59"/>
      <c r="G810" s="42"/>
      <c r="H810" s="43"/>
      <c r="I810" s="36"/>
      <c r="J810" s="65"/>
    </row>
    <row r="811" spans="4:10" ht="12.75">
      <c r="D811" s="59"/>
      <c r="G811" s="42"/>
      <c r="H811" s="43"/>
      <c r="I811" s="36"/>
      <c r="J811" s="65"/>
    </row>
    <row r="812" spans="4:10" ht="12.75">
      <c r="D812" s="59"/>
      <c r="G812" s="42"/>
      <c r="H812" s="43"/>
      <c r="I812" s="36"/>
      <c r="J812" s="65"/>
    </row>
    <row r="813" spans="4:10" ht="12.75">
      <c r="D813" s="59"/>
      <c r="G813" s="42"/>
      <c r="H813" s="43"/>
      <c r="I813" s="36"/>
      <c r="J813" s="65"/>
    </row>
    <row r="814" spans="4:10" ht="12.75">
      <c r="D814" s="59"/>
      <c r="G814" s="42"/>
      <c r="H814" s="43"/>
      <c r="I814" s="36"/>
      <c r="J814" s="65"/>
    </row>
    <row r="815" spans="4:10" ht="12.75">
      <c r="D815" s="59"/>
      <c r="G815" s="42"/>
      <c r="H815" s="43"/>
      <c r="I815" s="36"/>
      <c r="J815" s="65"/>
    </row>
    <row r="816" spans="4:10" ht="12.75">
      <c r="D816" s="59"/>
      <c r="G816" s="42"/>
      <c r="H816" s="43"/>
      <c r="I816" s="36"/>
      <c r="J816" s="65"/>
    </row>
    <row r="817" spans="4:10" ht="12.75">
      <c r="D817" s="59"/>
      <c r="G817" s="42"/>
      <c r="H817" s="43"/>
      <c r="I817" s="36"/>
      <c r="J817" s="65"/>
    </row>
    <row r="818" spans="4:10" ht="12.75">
      <c r="D818" s="59"/>
      <c r="G818" s="42"/>
      <c r="H818" s="43"/>
      <c r="I818" s="36"/>
      <c r="J818" s="65"/>
    </row>
    <row r="819" spans="4:10" ht="12.75">
      <c r="D819" s="59"/>
      <c r="G819" s="42"/>
      <c r="H819" s="43"/>
      <c r="I819" s="36"/>
      <c r="J819" s="65"/>
    </row>
    <row r="820" spans="4:10" ht="12.75">
      <c r="D820" s="59"/>
      <c r="G820" s="42"/>
      <c r="H820" s="43"/>
      <c r="I820" s="36"/>
      <c r="J820" s="65"/>
    </row>
    <row r="821" spans="4:10" ht="12.75">
      <c r="D821" s="59"/>
      <c r="G821" s="42"/>
      <c r="H821" s="43"/>
      <c r="I821" s="36"/>
      <c r="J821" s="65"/>
    </row>
    <row r="822" spans="4:10" ht="12.75">
      <c r="D822" s="59"/>
      <c r="G822" s="42"/>
      <c r="H822" s="43"/>
      <c r="I822" s="36"/>
      <c r="J822" s="65"/>
    </row>
    <row r="823" spans="4:10" ht="12.75">
      <c r="D823" s="59"/>
      <c r="G823" s="42"/>
      <c r="H823" s="43"/>
      <c r="I823" s="36"/>
      <c r="J823" s="65"/>
    </row>
    <row r="824" spans="4:10" ht="12.75">
      <c r="D824" s="59"/>
      <c r="G824" s="42"/>
      <c r="H824" s="43"/>
      <c r="I824" s="36"/>
      <c r="J824" s="65"/>
    </row>
    <row r="825" spans="4:10" ht="12.75">
      <c r="D825" s="59"/>
      <c r="G825" s="42"/>
      <c r="H825" s="43"/>
      <c r="I825" s="36"/>
      <c r="J825" s="65"/>
    </row>
    <row r="826" spans="4:10" ht="12.75">
      <c r="D826" s="59"/>
      <c r="G826" s="42"/>
      <c r="H826" s="43"/>
      <c r="I826" s="36"/>
      <c r="J826" s="65"/>
    </row>
    <row r="827" spans="4:10" ht="12.75">
      <c r="D827" s="59"/>
      <c r="G827" s="42"/>
      <c r="H827" s="43"/>
      <c r="I827" s="36"/>
      <c r="J827" s="65"/>
    </row>
    <row r="828" spans="4:10" ht="12.75">
      <c r="D828" s="59"/>
      <c r="G828" s="42"/>
      <c r="H828" s="43"/>
      <c r="I828" s="36"/>
      <c r="J828" s="65"/>
    </row>
    <row r="829" spans="4:10" ht="12.75">
      <c r="D829" s="59"/>
      <c r="G829" s="42"/>
      <c r="H829" s="43"/>
      <c r="I829" s="36"/>
      <c r="J829" s="65"/>
    </row>
    <row r="830" spans="4:10" ht="12.75">
      <c r="D830" s="59"/>
      <c r="G830" s="42"/>
      <c r="H830" s="43"/>
      <c r="I830" s="36"/>
      <c r="J830" s="65"/>
    </row>
    <row r="831" spans="4:10" ht="12.75">
      <c r="D831" s="59"/>
      <c r="G831" s="42"/>
      <c r="H831" s="43"/>
      <c r="I831" s="36"/>
      <c r="J831" s="65"/>
    </row>
    <row r="832" spans="4:10" ht="12.75">
      <c r="D832" s="59"/>
      <c r="G832" s="42"/>
      <c r="H832" s="43"/>
      <c r="I832" s="36"/>
      <c r="J832" s="65"/>
    </row>
    <row r="833" spans="4:10" ht="12.75">
      <c r="D833" s="59"/>
      <c r="G833" s="42"/>
      <c r="H833" s="43"/>
      <c r="I833" s="36"/>
      <c r="J833" s="65"/>
    </row>
    <row r="834" spans="4:10" ht="12.75">
      <c r="D834" s="59"/>
      <c r="G834" s="42"/>
      <c r="H834" s="43"/>
      <c r="I834" s="36"/>
      <c r="J834" s="65"/>
    </row>
    <row r="835" spans="4:10" ht="12.75">
      <c r="D835" s="59"/>
      <c r="G835" s="42"/>
      <c r="H835" s="43"/>
      <c r="I835" s="36"/>
      <c r="J835" s="65"/>
    </row>
    <row r="836" spans="4:10" ht="12.75">
      <c r="D836" s="59"/>
      <c r="G836" s="42"/>
      <c r="H836" s="43"/>
      <c r="I836" s="36"/>
      <c r="J836" s="65"/>
    </row>
    <row r="837" spans="4:10" ht="12.75">
      <c r="D837" s="59"/>
      <c r="G837" s="42"/>
      <c r="H837" s="43"/>
      <c r="I837" s="36"/>
      <c r="J837" s="65"/>
    </row>
    <row r="838" spans="4:10" ht="12.75">
      <c r="D838" s="59"/>
      <c r="G838" s="42"/>
      <c r="H838" s="43"/>
      <c r="I838" s="36"/>
      <c r="J838" s="65"/>
    </row>
    <row r="839" spans="4:10" ht="12.75">
      <c r="D839" s="59"/>
      <c r="G839" s="42"/>
      <c r="H839" s="43"/>
      <c r="I839" s="36"/>
      <c r="J839" s="65"/>
    </row>
    <row r="840" spans="4:10" ht="12.75">
      <c r="D840" s="59"/>
      <c r="G840" s="42"/>
      <c r="H840" s="43"/>
      <c r="I840" s="36"/>
      <c r="J840" s="65"/>
    </row>
    <row r="841" spans="4:10" ht="12.75">
      <c r="D841" s="59"/>
      <c r="G841" s="42"/>
      <c r="H841" s="43"/>
      <c r="I841" s="36"/>
      <c r="J841" s="65"/>
    </row>
    <row r="842" spans="4:10" ht="12.75">
      <c r="D842" s="59"/>
      <c r="G842" s="42"/>
      <c r="H842" s="43"/>
      <c r="I842" s="36"/>
      <c r="J842" s="65"/>
    </row>
    <row r="843" spans="4:10" ht="12.75">
      <c r="D843" s="59"/>
      <c r="G843" s="42"/>
      <c r="H843" s="43"/>
      <c r="I843" s="36"/>
      <c r="J843" s="65"/>
    </row>
    <row r="844" spans="4:10" ht="12.75">
      <c r="D844" s="59"/>
      <c r="G844" s="42"/>
      <c r="H844" s="43"/>
      <c r="I844" s="36"/>
      <c r="J844" s="65"/>
    </row>
    <row r="845" spans="4:10" ht="12.75">
      <c r="D845" s="59"/>
      <c r="G845" s="42"/>
      <c r="H845" s="43"/>
      <c r="I845" s="36"/>
      <c r="J845" s="65"/>
    </row>
    <row r="846" spans="4:10" ht="12.75">
      <c r="D846" s="59"/>
      <c r="G846" s="42"/>
      <c r="H846" s="43"/>
      <c r="I846" s="36"/>
      <c r="J846" s="65"/>
    </row>
    <row r="847" spans="4:10" ht="12.75">
      <c r="D847" s="59"/>
      <c r="G847" s="42"/>
      <c r="H847" s="43"/>
      <c r="I847" s="36"/>
      <c r="J847" s="65"/>
    </row>
    <row r="848" spans="4:10" ht="12.75">
      <c r="D848" s="59"/>
      <c r="G848" s="42"/>
      <c r="H848" s="43"/>
      <c r="I848" s="36"/>
      <c r="J848" s="65"/>
    </row>
    <row r="849" spans="4:10" ht="12.75">
      <c r="D849" s="59"/>
      <c r="G849" s="42"/>
      <c r="H849" s="43"/>
      <c r="I849" s="36"/>
      <c r="J849" s="65"/>
    </row>
    <row r="850" spans="4:10" ht="12.75">
      <c r="D850" s="59"/>
      <c r="G850" s="42"/>
      <c r="H850" s="43"/>
      <c r="I850" s="36"/>
      <c r="J850" s="65"/>
    </row>
    <row r="851" spans="4:10" ht="12.75">
      <c r="D851" s="59"/>
      <c r="G851" s="42"/>
      <c r="H851" s="43"/>
      <c r="I851" s="36"/>
      <c r="J851" s="65"/>
    </row>
    <row r="852" spans="4:10" ht="12.75">
      <c r="D852" s="59"/>
      <c r="G852" s="42"/>
      <c r="H852" s="43"/>
      <c r="I852" s="36"/>
      <c r="J852" s="65"/>
    </row>
    <row r="853" spans="4:10" ht="12.75">
      <c r="D853" s="59"/>
      <c r="G853" s="42"/>
      <c r="H853" s="43"/>
      <c r="I853" s="36"/>
      <c r="J853" s="65"/>
    </row>
    <row r="854" spans="4:10" ht="12.75">
      <c r="D854" s="59"/>
      <c r="G854" s="42"/>
      <c r="H854" s="43"/>
      <c r="I854" s="36"/>
      <c r="J854" s="65"/>
    </row>
    <row r="855" spans="4:10" ht="12.75">
      <c r="D855" s="59"/>
      <c r="G855" s="42"/>
      <c r="H855" s="43"/>
      <c r="I855" s="36"/>
      <c r="J855" s="65"/>
    </row>
    <row r="856" spans="4:10" ht="12.75">
      <c r="D856" s="59"/>
      <c r="G856" s="42"/>
      <c r="H856" s="43"/>
      <c r="I856" s="36"/>
      <c r="J856" s="65"/>
    </row>
    <row r="857" spans="4:10" ht="12.75">
      <c r="D857" s="59"/>
      <c r="G857" s="42"/>
      <c r="H857" s="43"/>
      <c r="I857" s="36"/>
      <c r="J857" s="65"/>
    </row>
    <row r="858" spans="4:10" ht="12.75">
      <c r="D858" s="59"/>
      <c r="G858" s="42"/>
      <c r="H858" s="43"/>
      <c r="I858" s="36"/>
      <c r="J858" s="65"/>
    </row>
    <row r="859" spans="4:10" ht="12.75">
      <c r="D859" s="59"/>
      <c r="G859" s="42"/>
      <c r="H859" s="43"/>
      <c r="I859" s="36"/>
      <c r="J859" s="65"/>
    </row>
    <row r="860" spans="8:9" ht="12.75">
      <c r="H860" s="56"/>
      <c r="I860" s="54"/>
    </row>
    <row r="861" spans="8:9" ht="12.75">
      <c r="H861" s="56"/>
      <c r="I861" s="54"/>
    </row>
    <row r="862" spans="8:9" ht="12.75">
      <c r="H862" s="56"/>
      <c r="I862" s="54"/>
    </row>
    <row r="863" spans="8:9" ht="12.75">
      <c r="H863" s="56"/>
      <c r="I863" s="54"/>
    </row>
    <row r="864" spans="8:9" ht="12.75">
      <c r="H864" s="56"/>
      <c r="I864" s="54"/>
    </row>
    <row r="865" spans="8:9" ht="12.75">
      <c r="H865" s="56"/>
      <c r="I865" s="54"/>
    </row>
    <row r="866" spans="8:9" ht="12.75">
      <c r="H866" s="56"/>
      <c r="I866" s="54"/>
    </row>
    <row r="867" spans="8:9" ht="12.75">
      <c r="H867" s="56"/>
      <c r="I867" s="54"/>
    </row>
    <row r="868" spans="8:9" ht="12.75">
      <c r="H868" s="56"/>
      <c r="I868" s="54"/>
    </row>
    <row r="869" spans="8:9" ht="12.75">
      <c r="H869" s="56"/>
      <c r="I869" s="54"/>
    </row>
    <row r="870" spans="8:9" ht="12.75">
      <c r="H870" s="56"/>
      <c r="I870" s="54"/>
    </row>
    <row r="871" spans="8:9" ht="12.75">
      <c r="H871" s="56"/>
      <c r="I871" s="54"/>
    </row>
    <row r="872" spans="8:9" ht="12.75">
      <c r="H872" s="56"/>
      <c r="I872" s="54"/>
    </row>
    <row r="873" spans="8:9" ht="12.75">
      <c r="H873" s="56"/>
      <c r="I873" s="54"/>
    </row>
    <row r="874" spans="8:9" ht="12.75">
      <c r="H874" s="56"/>
      <c r="I874" s="54"/>
    </row>
    <row r="875" spans="8:9" ht="12.75">
      <c r="H875" s="56"/>
      <c r="I875" s="54"/>
    </row>
    <row r="876" spans="8:9" ht="12.75">
      <c r="H876" s="56"/>
      <c r="I876" s="54"/>
    </row>
    <row r="877" spans="8:9" ht="12.75">
      <c r="H877" s="56"/>
      <c r="I877" s="54"/>
    </row>
    <row r="878" spans="8:9" ht="12.75">
      <c r="H878" s="56"/>
      <c r="I878" s="54"/>
    </row>
    <row r="879" spans="8:9" ht="12.75">
      <c r="H879" s="56"/>
      <c r="I879" s="54"/>
    </row>
    <row r="880" spans="8:9" ht="12.75">
      <c r="H880" s="56"/>
      <c r="I880" s="54"/>
    </row>
    <row r="881" spans="8:9" ht="12.75">
      <c r="H881" s="56"/>
      <c r="I881" s="54"/>
    </row>
    <row r="882" spans="8:9" ht="12.75">
      <c r="H882" s="56"/>
      <c r="I882" s="54"/>
    </row>
    <row r="883" spans="8:9" ht="12.75">
      <c r="H883" s="56"/>
      <c r="I883" s="54"/>
    </row>
    <row r="884" spans="8:9" ht="12.75">
      <c r="H884" s="56"/>
      <c r="I884" s="54"/>
    </row>
    <row r="885" spans="8:9" ht="12.75">
      <c r="H885" s="56"/>
      <c r="I885" s="54"/>
    </row>
    <row r="886" spans="8:9" ht="12.75">
      <c r="H886" s="56"/>
      <c r="I886" s="54"/>
    </row>
    <row r="887" spans="8:9" ht="12.75">
      <c r="H887" s="56"/>
      <c r="I887" s="54"/>
    </row>
    <row r="888" spans="8:9" ht="12.75">
      <c r="H888" s="56"/>
      <c r="I888" s="54"/>
    </row>
    <row r="889" spans="8:9" ht="12.75">
      <c r="H889" s="56"/>
      <c r="I889" s="54"/>
    </row>
    <row r="890" spans="8:9" ht="12.75">
      <c r="H890" s="56"/>
      <c r="I890" s="54"/>
    </row>
    <row r="891" spans="8:9" ht="12.75">
      <c r="H891" s="56"/>
      <c r="I891" s="54"/>
    </row>
    <row r="892" spans="8:9" ht="12.75">
      <c r="H892" s="56"/>
      <c r="I892" s="54"/>
    </row>
    <row r="893" spans="8:9" ht="12.75">
      <c r="H893" s="56"/>
      <c r="I893" s="54"/>
    </row>
    <row r="894" spans="8:9" ht="12.75">
      <c r="H894" s="56"/>
      <c r="I894" s="54"/>
    </row>
    <row r="895" spans="8:9" ht="12.75">
      <c r="H895" s="56"/>
      <c r="I895" s="54"/>
    </row>
    <row r="896" spans="8:9" ht="12.75">
      <c r="H896" s="56"/>
      <c r="I896" s="54"/>
    </row>
    <row r="897" spans="8:9" ht="12.75">
      <c r="H897" s="56"/>
      <c r="I897" s="54"/>
    </row>
    <row r="898" spans="8:9" ht="12.75">
      <c r="H898" s="56"/>
      <c r="I898" s="54"/>
    </row>
    <row r="899" spans="8:9" ht="12.75">
      <c r="H899" s="56"/>
      <c r="I899" s="54"/>
    </row>
    <row r="900" spans="8:9" ht="12.75">
      <c r="H900" s="56"/>
      <c r="I900" s="54"/>
    </row>
    <row r="901" spans="8:9" ht="12.75">
      <c r="H901" s="56"/>
      <c r="I901" s="54"/>
    </row>
    <row r="902" spans="8:9" ht="12.75">
      <c r="H902" s="56"/>
      <c r="I902" s="54"/>
    </row>
    <row r="903" spans="8:9" ht="12.75">
      <c r="H903" s="56"/>
      <c r="I903" s="54"/>
    </row>
    <row r="904" spans="8:9" ht="12.75">
      <c r="H904" s="56"/>
      <c r="I904" s="54"/>
    </row>
    <row r="905" spans="8:9" ht="12.75">
      <c r="H905" s="56"/>
      <c r="I905" s="54"/>
    </row>
    <row r="906" spans="8:9" ht="12.75">
      <c r="H906" s="56"/>
      <c r="I906" s="54"/>
    </row>
    <row r="907" spans="8:9" ht="12.75">
      <c r="H907" s="56"/>
      <c r="I907" s="54"/>
    </row>
    <row r="908" spans="8:9" ht="12.75">
      <c r="H908" s="56"/>
      <c r="I908" s="54"/>
    </row>
    <row r="909" spans="8:9" ht="12.75">
      <c r="H909" s="56"/>
      <c r="I909" s="54"/>
    </row>
    <row r="910" spans="8:9" ht="12.75">
      <c r="H910" s="56"/>
      <c r="I910" s="54"/>
    </row>
    <row r="911" spans="8:9" ht="12.75">
      <c r="H911" s="56"/>
      <c r="I911" s="54"/>
    </row>
    <row r="912" spans="8:9" ht="12.75">
      <c r="H912" s="56"/>
      <c r="I912" s="54"/>
    </row>
    <row r="913" spans="8:9" ht="12.75">
      <c r="H913" s="56"/>
      <c r="I913" s="54"/>
    </row>
    <row r="914" spans="8:9" ht="12.75">
      <c r="H914" s="56"/>
      <c r="I914" s="54"/>
    </row>
    <row r="915" spans="8:9" ht="12.75">
      <c r="H915" s="56"/>
      <c r="I915" s="54"/>
    </row>
    <row r="916" spans="8:9" ht="12.75">
      <c r="H916" s="56"/>
      <c r="I916" s="54"/>
    </row>
    <row r="917" spans="8:9" ht="12.75">
      <c r="H917" s="56"/>
      <c r="I917" s="54"/>
    </row>
    <row r="918" spans="8:9" ht="12.75">
      <c r="H918" s="56"/>
      <c r="I918" s="54"/>
    </row>
    <row r="919" spans="8:9" ht="12.75">
      <c r="H919" s="56"/>
      <c r="I919" s="54"/>
    </row>
    <row r="920" spans="8:9" ht="12.75">
      <c r="H920" s="56"/>
      <c r="I920" s="54"/>
    </row>
    <row r="921" spans="8:9" ht="12.75">
      <c r="H921" s="56"/>
      <c r="I921" s="54"/>
    </row>
    <row r="922" spans="8:9" ht="12.75">
      <c r="H922" s="56"/>
      <c r="I922" s="54"/>
    </row>
    <row r="923" spans="8:9" ht="12.75">
      <c r="H923" s="56"/>
      <c r="I923" s="54"/>
    </row>
    <row r="924" spans="8:9" ht="12.75">
      <c r="H924" s="56"/>
      <c r="I924" s="54"/>
    </row>
    <row r="925" spans="8:9" ht="12.75">
      <c r="H925" s="56"/>
      <c r="I925" s="54"/>
    </row>
    <row r="926" spans="8:9" ht="12.75">
      <c r="H926" s="56"/>
      <c r="I926" s="54"/>
    </row>
    <row r="927" spans="8:9" ht="12.75">
      <c r="H927" s="56"/>
      <c r="I927" s="54"/>
    </row>
    <row r="928" spans="8:9" ht="12.75">
      <c r="H928" s="56"/>
      <c r="I928" s="54"/>
    </row>
    <row r="929" spans="8:9" ht="12.75">
      <c r="H929" s="56"/>
      <c r="I929" s="54"/>
    </row>
    <row r="930" spans="8:9" ht="12.75">
      <c r="H930" s="56"/>
      <c r="I930" s="54"/>
    </row>
    <row r="931" spans="8:9" ht="12.75">
      <c r="H931" s="56"/>
      <c r="I931" s="54"/>
    </row>
    <row r="932" spans="8:9" ht="12.75">
      <c r="H932" s="56"/>
      <c r="I932" s="54"/>
    </row>
    <row r="933" spans="8:9" ht="12.75">
      <c r="H933" s="56"/>
      <c r="I933" s="54"/>
    </row>
    <row r="934" spans="8:9" ht="12.75">
      <c r="H934" s="56"/>
      <c r="I934" s="54"/>
    </row>
    <row r="935" spans="8:9" ht="12.75">
      <c r="H935" s="56"/>
      <c r="I935" s="54"/>
    </row>
    <row r="936" spans="8:9" ht="12.75">
      <c r="H936" s="56"/>
      <c r="I936" s="54"/>
    </row>
    <row r="937" spans="8:9" ht="12.75">
      <c r="H937" s="56"/>
      <c r="I937" s="54"/>
    </row>
    <row r="938" spans="8:9" ht="12.75">
      <c r="H938" s="56"/>
      <c r="I938" s="54"/>
    </row>
    <row r="939" spans="8:9" ht="12.75">
      <c r="H939" s="56"/>
      <c r="I939" s="54"/>
    </row>
    <row r="940" spans="8:9" ht="12.75">
      <c r="H940" s="56"/>
      <c r="I940" s="54"/>
    </row>
    <row r="941" spans="8:9" ht="12.75">
      <c r="H941" s="56"/>
      <c r="I941" s="54"/>
    </row>
    <row r="942" spans="8:9" ht="12.75">
      <c r="H942" s="56"/>
      <c r="I942" s="54"/>
    </row>
    <row r="943" spans="8:9" ht="12.75">
      <c r="H943" s="56"/>
      <c r="I943" s="54"/>
    </row>
    <row r="944" spans="8:9" ht="12.75">
      <c r="H944" s="56"/>
      <c r="I944" s="54"/>
    </row>
    <row r="945" spans="8:9" ht="12.75">
      <c r="H945" s="56"/>
      <c r="I945" s="54"/>
    </row>
    <row r="946" spans="8:9" ht="12.75">
      <c r="H946" s="56"/>
      <c r="I946" s="54"/>
    </row>
    <row r="947" spans="8:9" ht="12.75">
      <c r="H947" s="56"/>
      <c r="I947" s="54"/>
    </row>
    <row r="948" spans="8:9" ht="12.75">
      <c r="H948" s="56"/>
      <c r="I948" s="54"/>
    </row>
    <row r="949" spans="8:9" ht="12.75">
      <c r="H949" s="56"/>
      <c r="I949" s="54"/>
    </row>
    <row r="950" spans="8:9" ht="12.75">
      <c r="H950" s="56"/>
      <c r="I950" s="54"/>
    </row>
    <row r="951" spans="8:9" ht="12.75">
      <c r="H951" s="56"/>
      <c r="I951" s="54"/>
    </row>
    <row r="952" spans="8:9" ht="12.75">
      <c r="H952" s="56"/>
      <c r="I952" s="54"/>
    </row>
    <row r="953" spans="8:9" ht="12.75">
      <c r="H953" s="56"/>
      <c r="I953" s="54"/>
    </row>
    <row r="954" spans="8:9" ht="12.75">
      <c r="H954" s="56"/>
      <c r="I954" s="54"/>
    </row>
    <row r="955" spans="8:9" ht="12.75">
      <c r="H955" s="56"/>
      <c r="I955" s="54"/>
    </row>
    <row r="956" spans="8:9" ht="12.75">
      <c r="H956" s="56"/>
      <c r="I956" s="54"/>
    </row>
    <row r="957" spans="8:9" ht="12.75">
      <c r="H957" s="56"/>
      <c r="I957" s="54"/>
    </row>
    <row r="958" spans="8:9" ht="12.75">
      <c r="H958" s="56"/>
      <c r="I958" s="54"/>
    </row>
    <row r="959" spans="8:9" ht="12.75">
      <c r="H959" s="56"/>
      <c r="I959" s="54"/>
    </row>
    <row r="960" spans="8:9" ht="12.75">
      <c r="H960" s="56"/>
      <c r="I960" s="54"/>
    </row>
    <row r="961" spans="8:9" ht="12.75">
      <c r="H961" s="56"/>
      <c r="I961" s="54"/>
    </row>
    <row r="962" spans="8:9" ht="12.75">
      <c r="H962" s="56"/>
      <c r="I962" s="54"/>
    </row>
    <row r="963" spans="8:9" ht="12.75">
      <c r="H963" s="56"/>
      <c r="I963" s="54"/>
    </row>
    <row r="964" spans="8:9" ht="12.75">
      <c r="H964" s="56"/>
      <c r="I964" s="54"/>
    </row>
    <row r="965" spans="8:9" ht="12.75">
      <c r="H965" s="56"/>
      <c r="I965" s="54"/>
    </row>
    <row r="966" spans="8:9" ht="12.75">
      <c r="H966" s="56"/>
      <c r="I966" s="54"/>
    </row>
    <row r="967" spans="8:9" ht="12.75">
      <c r="H967" s="56"/>
      <c r="I967" s="54"/>
    </row>
    <row r="968" spans="8:9" ht="12.75">
      <c r="H968" s="56"/>
      <c r="I968" s="54"/>
    </row>
    <row r="969" spans="8:9" ht="12.75">
      <c r="H969" s="56"/>
      <c r="I969" s="54"/>
    </row>
    <row r="970" spans="8:9" ht="12.75">
      <c r="H970" s="56"/>
      <c r="I970" s="54"/>
    </row>
    <row r="971" spans="8:9" ht="12.75">
      <c r="H971" s="56"/>
      <c r="I971" s="54"/>
    </row>
    <row r="972" spans="8:9" ht="12.75">
      <c r="H972" s="56"/>
      <c r="I972" s="54"/>
    </row>
    <row r="973" spans="8:9" ht="12.75">
      <c r="H973" s="56"/>
      <c r="I973" s="54"/>
    </row>
    <row r="974" spans="8:9" ht="12.75">
      <c r="H974" s="56"/>
      <c r="I974" s="54"/>
    </row>
    <row r="975" spans="8:9" ht="12.75">
      <c r="H975" s="56"/>
      <c r="I975" s="54"/>
    </row>
    <row r="976" spans="8:9" ht="12.75">
      <c r="H976" s="56"/>
      <c r="I976" s="54"/>
    </row>
    <row r="977" spans="8:9" ht="12.75">
      <c r="H977" s="56"/>
      <c r="I977" s="54"/>
    </row>
    <row r="978" spans="8:9" ht="12.75">
      <c r="H978" s="56"/>
      <c r="I978" s="54"/>
    </row>
    <row r="979" spans="8:9" ht="12.75">
      <c r="H979" s="56"/>
      <c r="I979" s="54"/>
    </row>
    <row r="980" spans="8:9" ht="12.75">
      <c r="H980" s="56"/>
      <c r="I980" s="54"/>
    </row>
    <row r="981" spans="8:9" ht="12.75">
      <c r="H981" s="56"/>
      <c r="I981" s="54"/>
    </row>
    <row r="982" spans="8:9" ht="12.75">
      <c r="H982" s="56"/>
      <c r="I982" s="54"/>
    </row>
    <row r="983" spans="8:9" ht="12.75">
      <c r="H983" s="56"/>
      <c r="I983" s="54"/>
    </row>
    <row r="984" spans="8:9" ht="12.75">
      <c r="H984" s="56"/>
      <c r="I984" s="54"/>
    </row>
    <row r="985" spans="8:9" ht="12.75">
      <c r="H985" s="56"/>
      <c r="I985" s="54"/>
    </row>
    <row r="986" spans="8:9" ht="12.75">
      <c r="H986" s="56"/>
      <c r="I986" s="54"/>
    </row>
    <row r="987" spans="8:9" ht="12.75">
      <c r="H987" s="56"/>
      <c r="I987" s="54"/>
    </row>
    <row r="988" spans="8:9" ht="12.75">
      <c r="H988" s="56"/>
      <c r="I988" s="54"/>
    </row>
    <row r="989" spans="8:9" ht="12.75">
      <c r="H989" s="56"/>
      <c r="I989" s="54"/>
    </row>
    <row r="990" spans="8:9" ht="12.75">
      <c r="H990" s="56"/>
      <c r="I990" s="54"/>
    </row>
    <row r="991" spans="8:9" ht="12.75">
      <c r="H991" s="56"/>
      <c r="I991" s="54"/>
    </row>
    <row r="992" spans="8:9" ht="12.75">
      <c r="H992" s="56"/>
      <c r="I992" s="54"/>
    </row>
    <row r="993" spans="8:9" ht="12.75">
      <c r="H993" s="56"/>
      <c r="I993" s="54"/>
    </row>
    <row r="994" spans="8:9" ht="12.75">
      <c r="H994" s="56"/>
      <c r="I994" s="54"/>
    </row>
    <row r="995" spans="8:9" ht="12.75">
      <c r="H995" s="56"/>
      <c r="I995" s="54"/>
    </row>
    <row r="996" spans="8:9" ht="12.75">
      <c r="H996" s="56"/>
      <c r="I996" s="54"/>
    </row>
    <row r="997" spans="8:9" ht="12.75">
      <c r="H997" s="56"/>
      <c r="I997" s="54"/>
    </row>
    <row r="998" spans="8:9" ht="12.75">
      <c r="H998" s="56"/>
      <c r="I998" s="54"/>
    </row>
    <row r="999" spans="8:9" ht="12.75">
      <c r="H999" s="56"/>
      <c r="I999" s="54"/>
    </row>
    <row r="1000" spans="8:9" ht="12.75">
      <c r="H1000" s="56"/>
      <c r="I1000" s="54"/>
    </row>
    <row r="1001" spans="8:9" ht="12.75">
      <c r="H1001" s="56"/>
      <c r="I1001" s="54"/>
    </row>
    <row r="1002" spans="8:9" ht="12.75">
      <c r="H1002" s="56"/>
      <c r="I1002" s="54"/>
    </row>
    <row r="1003" spans="8:9" ht="12.75">
      <c r="H1003" s="56"/>
      <c r="I1003" s="54"/>
    </row>
    <row r="1004" spans="8:9" ht="12.75">
      <c r="H1004" s="56"/>
      <c r="I1004" s="54"/>
    </row>
    <row r="1005" spans="8:9" ht="12.75">
      <c r="H1005" s="56"/>
      <c r="I1005" s="54"/>
    </row>
    <row r="1006" spans="8:9" ht="12.75">
      <c r="H1006" s="56"/>
      <c r="I1006" s="54"/>
    </row>
    <row r="1007" spans="8:9" ht="12.75">
      <c r="H1007" s="56"/>
      <c r="I1007" s="54"/>
    </row>
    <row r="1008" spans="8:9" ht="12.75">
      <c r="H1008" s="56"/>
      <c r="I1008" s="54"/>
    </row>
    <row r="1009" spans="8:9" ht="12.75">
      <c r="H1009" s="56"/>
      <c r="I1009" s="54"/>
    </row>
    <row r="1010" spans="8:9" ht="12.75">
      <c r="H1010" s="56"/>
      <c r="I1010" s="54"/>
    </row>
    <row r="1011" spans="8:9" ht="12.75">
      <c r="H1011" s="56"/>
      <c r="I1011" s="54"/>
    </row>
    <row r="1012" spans="8:9" ht="12.75">
      <c r="H1012" s="56"/>
      <c r="I1012" s="54"/>
    </row>
    <row r="1013" spans="8:9" ht="12.75">
      <c r="H1013" s="56"/>
      <c r="I1013" s="54"/>
    </row>
    <row r="1014" spans="8:9" ht="12.75">
      <c r="H1014" s="56"/>
      <c r="I1014" s="54"/>
    </row>
    <row r="1015" spans="8:9" ht="12.75">
      <c r="H1015" s="56"/>
      <c r="I1015" s="54"/>
    </row>
    <row r="1016" spans="8:9" ht="12.75">
      <c r="H1016" s="56"/>
      <c r="I1016" s="54"/>
    </row>
    <row r="1017" spans="8:9" ht="12.75">
      <c r="H1017" s="56"/>
      <c r="I1017" s="54"/>
    </row>
    <row r="1018" spans="8:9" ht="12.75">
      <c r="H1018" s="56"/>
      <c r="I1018" s="54"/>
    </row>
    <row r="1019" spans="8:9" ht="12.75">
      <c r="H1019" s="56"/>
      <c r="I1019" s="54"/>
    </row>
    <row r="1020" spans="8:9" ht="12.75">
      <c r="H1020" s="56"/>
      <c r="I1020" s="54"/>
    </row>
    <row r="1021" spans="8:9" ht="12.75">
      <c r="H1021" s="56"/>
      <c r="I1021" s="54"/>
    </row>
    <row r="1022" spans="8:9" ht="12.75">
      <c r="H1022" s="56"/>
      <c r="I1022" s="54"/>
    </row>
    <row r="1023" spans="8:9" ht="12.75">
      <c r="H1023" s="56"/>
      <c r="I1023" s="54"/>
    </row>
    <row r="1024" spans="8:9" ht="12.75">
      <c r="H1024" s="56"/>
      <c r="I1024" s="54"/>
    </row>
    <row r="1025" spans="8:9" ht="12.75">
      <c r="H1025" s="56"/>
      <c r="I1025" s="54"/>
    </row>
    <row r="1026" spans="8:9" ht="12.75">
      <c r="H1026" s="56"/>
      <c r="I1026" s="54"/>
    </row>
    <row r="1027" spans="8:9" ht="12.75">
      <c r="H1027" s="56"/>
      <c r="I1027" s="54"/>
    </row>
    <row r="1028" spans="8:9" ht="12.75">
      <c r="H1028" s="56"/>
      <c r="I1028" s="54"/>
    </row>
    <row r="1029" spans="8:9" ht="12.75">
      <c r="H1029" s="56"/>
      <c r="I1029" s="54"/>
    </row>
    <row r="1030" spans="8:9" ht="12.75">
      <c r="H1030" s="56"/>
      <c r="I1030" s="54"/>
    </row>
    <row r="1031" spans="8:9" ht="12.75">
      <c r="H1031" s="56"/>
      <c r="I1031" s="54"/>
    </row>
    <row r="1032" spans="8:9" ht="12.75">
      <c r="H1032" s="56"/>
      <c r="I1032" s="54"/>
    </row>
    <row r="1033" spans="8:9" ht="12.75">
      <c r="H1033" s="56"/>
      <c r="I1033" s="54"/>
    </row>
    <row r="1034" spans="8:9" ht="12.75">
      <c r="H1034" s="56"/>
      <c r="I1034" s="54"/>
    </row>
    <row r="1035" spans="8:9" ht="12.75">
      <c r="H1035" s="56"/>
      <c r="I1035" s="54"/>
    </row>
    <row r="1036" spans="8:9" ht="12.75">
      <c r="H1036" s="56"/>
      <c r="I1036" s="54"/>
    </row>
    <row r="1037" spans="8:9" ht="12.75">
      <c r="H1037" s="56"/>
      <c r="I1037" s="54"/>
    </row>
    <row r="1038" spans="8:9" ht="12.75">
      <c r="H1038" s="56"/>
      <c r="I1038" s="54"/>
    </row>
    <row r="1039" spans="8:9" ht="12.75">
      <c r="H1039" s="56"/>
      <c r="I1039" s="54"/>
    </row>
    <row r="1040" spans="8:9" ht="12.75">
      <c r="H1040" s="56"/>
      <c r="I1040" s="54"/>
    </row>
    <row r="1041" spans="8:9" ht="12.75">
      <c r="H1041" s="56"/>
      <c r="I1041" s="54"/>
    </row>
    <row r="1042" spans="8:9" ht="12.75">
      <c r="H1042" s="56"/>
      <c r="I1042" s="54"/>
    </row>
    <row r="1043" spans="8:9" ht="12.75">
      <c r="H1043" s="56"/>
      <c r="I1043" s="54"/>
    </row>
    <row r="1044" spans="8:9" ht="12.75">
      <c r="H1044" s="56"/>
      <c r="I1044" s="54"/>
    </row>
    <row r="1045" spans="8:9" ht="12.75">
      <c r="H1045" s="56"/>
      <c r="I1045" s="54"/>
    </row>
    <row r="1046" spans="8:9" ht="12.75">
      <c r="H1046" s="56"/>
      <c r="I1046" s="54"/>
    </row>
    <row r="1047" spans="8:9" ht="12.75">
      <c r="H1047" s="56"/>
      <c r="I1047" s="54"/>
    </row>
    <row r="1048" spans="8:9" ht="12.75">
      <c r="H1048" s="56"/>
      <c r="I1048" s="54"/>
    </row>
    <row r="1049" spans="8:9" ht="12.75">
      <c r="H1049" s="56"/>
      <c r="I1049" s="54"/>
    </row>
    <row r="1050" spans="8:9" ht="12.75">
      <c r="H1050" s="56"/>
      <c r="I1050" s="54"/>
    </row>
    <row r="1051" spans="8:9" ht="12.75">
      <c r="H1051" s="56"/>
      <c r="I1051" s="54"/>
    </row>
    <row r="1052" spans="8:9" ht="12.75">
      <c r="H1052" s="56"/>
      <c r="I1052" s="54"/>
    </row>
    <row r="1053" spans="8:9" ht="12.75">
      <c r="H1053" s="56"/>
      <c r="I1053" s="54"/>
    </row>
    <row r="1054" spans="8:9" ht="12.75">
      <c r="H1054" s="56"/>
      <c r="I1054" s="54"/>
    </row>
    <row r="1055" spans="8:9" ht="12.75">
      <c r="H1055" s="56"/>
      <c r="I1055" s="54"/>
    </row>
    <row r="1056" spans="8:9" ht="12.75">
      <c r="H1056" s="56"/>
      <c r="I1056" s="54"/>
    </row>
    <row r="1057" spans="8:9" ht="12.75">
      <c r="H1057" s="56"/>
      <c r="I1057" s="54"/>
    </row>
    <row r="1058" spans="8:9" ht="12.75">
      <c r="H1058" s="56"/>
      <c r="I1058" s="54"/>
    </row>
    <row r="1059" spans="8:9" ht="12.75">
      <c r="H1059" s="56"/>
      <c r="I1059" s="54"/>
    </row>
    <row r="1060" spans="8:9" ht="12.75">
      <c r="H1060" s="56"/>
      <c r="I1060" s="54"/>
    </row>
    <row r="1061" spans="8:9" ht="12.75">
      <c r="H1061" s="56"/>
      <c r="I1061" s="54"/>
    </row>
    <row r="1062" spans="8:9" ht="12.75">
      <c r="H1062" s="56"/>
      <c r="I1062" s="54"/>
    </row>
    <row r="1063" spans="8:9" ht="12.75">
      <c r="H1063" s="56"/>
      <c r="I1063" s="54"/>
    </row>
    <row r="1064" spans="8:9" ht="12.75">
      <c r="H1064" s="56"/>
      <c r="I1064" s="54"/>
    </row>
    <row r="1065" spans="8:9" ht="12.75">
      <c r="H1065" s="56"/>
      <c r="I1065" s="54"/>
    </row>
    <row r="1066" spans="8:9" ht="12.75">
      <c r="H1066" s="56"/>
      <c r="I1066" s="54"/>
    </row>
    <row r="1067" spans="8:9" ht="12.75">
      <c r="H1067" s="56"/>
      <c r="I1067" s="54"/>
    </row>
    <row r="1068" spans="8:9" ht="12.75">
      <c r="H1068" s="56"/>
      <c r="I1068" s="54"/>
    </row>
    <row r="1069" spans="8:9" ht="12.75">
      <c r="H1069" s="56"/>
      <c r="I1069" s="54"/>
    </row>
    <row r="1070" spans="8:9" ht="12.75">
      <c r="H1070" s="56"/>
      <c r="I1070" s="54"/>
    </row>
    <row r="1071" spans="8:9" ht="12.75">
      <c r="H1071" s="56"/>
      <c r="I1071" s="54"/>
    </row>
    <row r="1072" spans="8:9" ht="12.75">
      <c r="H1072" s="56"/>
      <c r="I1072" s="54"/>
    </row>
    <row r="1073" spans="8:9" ht="12.75">
      <c r="H1073" s="56"/>
      <c r="I1073" s="54"/>
    </row>
    <row r="1074" spans="8:9" ht="12.75">
      <c r="H1074" s="56"/>
      <c r="I1074" s="54"/>
    </row>
    <row r="1075" spans="8:9" ht="12.75">
      <c r="H1075" s="56"/>
      <c r="I1075" s="54"/>
    </row>
    <row r="1076" spans="8:9" ht="12.75">
      <c r="H1076" s="56"/>
      <c r="I1076" s="54"/>
    </row>
    <row r="1077" spans="8:9" ht="12.75">
      <c r="H1077" s="56"/>
      <c r="I1077" s="54"/>
    </row>
    <row r="1078" spans="8:9" ht="12.75">
      <c r="H1078" s="56"/>
      <c r="I1078" s="54"/>
    </row>
    <row r="1079" spans="8:9" ht="12.75">
      <c r="H1079" s="56"/>
      <c r="I1079" s="54"/>
    </row>
    <row r="1080" spans="8:9" ht="12.75">
      <c r="H1080" s="56"/>
      <c r="I1080" s="54"/>
    </row>
    <row r="1081" spans="8:9" ht="12.75">
      <c r="H1081" s="56"/>
      <c r="I1081" s="54"/>
    </row>
    <row r="1082" spans="8:9" ht="12.75">
      <c r="H1082" s="56"/>
      <c r="I1082" s="54"/>
    </row>
    <row r="1083" spans="8:9" ht="12.75">
      <c r="H1083" s="56"/>
      <c r="I1083" s="54"/>
    </row>
    <row r="1084" spans="8:9" ht="12.75">
      <c r="H1084" s="56"/>
      <c r="I1084" s="54"/>
    </row>
    <row r="1085" spans="8:9" ht="12.75">
      <c r="H1085" s="56"/>
      <c r="I1085" s="54"/>
    </row>
    <row r="1086" spans="8:9" ht="12.75">
      <c r="H1086" s="56"/>
      <c r="I1086" s="54"/>
    </row>
    <row r="1087" spans="8:9" ht="12.75">
      <c r="H1087" s="56"/>
      <c r="I1087" s="54"/>
    </row>
    <row r="1088" spans="8:9" ht="12.75">
      <c r="H1088" s="56"/>
      <c r="I1088" s="54"/>
    </row>
    <row r="1089" spans="8:9" ht="12.75">
      <c r="H1089" s="56"/>
      <c r="I1089" s="54"/>
    </row>
    <row r="1090" spans="8:9" ht="12.75">
      <c r="H1090" s="56"/>
      <c r="I1090" s="54"/>
    </row>
    <row r="1091" spans="8:9" ht="12.75">
      <c r="H1091" s="56"/>
      <c r="I1091" s="54"/>
    </row>
    <row r="1092" spans="8:9" ht="12.75">
      <c r="H1092" s="56"/>
      <c r="I1092" s="54"/>
    </row>
    <row r="1093" spans="8:9" ht="12.75">
      <c r="H1093" s="56"/>
      <c r="I1093" s="54"/>
    </row>
    <row r="1094" spans="8:9" ht="12.75">
      <c r="H1094" s="56"/>
      <c r="I1094" s="54"/>
    </row>
    <row r="1095" spans="8:9" ht="12.75">
      <c r="H1095" s="56"/>
      <c r="I1095" s="54"/>
    </row>
    <row r="1096" spans="8:9" ht="12.75">
      <c r="H1096" s="56"/>
      <c r="I1096" s="54"/>
    </row>
    <row r="1097" spans="8:9" ht="12.75">
      <c r="H1097" s="56"/>
      <c r="I1097" s="54"/>
    </row>
    <row r="1098" spans="8:9" ht="12.75">
      <c r="H1098" s="56"/>
      <c r="I1098" s="54"/>
    </row>
    <row r="1099" spans="8:9" ht="12.75">
      <c r="H1099" s="56"/>
      <c r="I1099" s="54"/>
    </row>
    <row r="1100" spans="8:9" ht="12.75">
      <c r="H1100" s="56"/>
      <c r="I1100" s="54"/>
    </row>
    <row r="1101" spans="8:9" ht="12.75">
      <c r="H1101" s="56"/>
      <c r="I1101" s="54"/>
    </row>
    <row r="1102" spans="8:9" ht="12.75">
      <c r="H1102" s="56"/>
      <c r="I1102" s="54"/>
    </row>
    <row r="1103" spans="8:9" ht="12.75">
      <c r="H1103" s="56"/>
      <c r="I1103" s="54"/>
    </row>
    <row r="1104" spans="8:9" ht="12.75">
      <c r="H1104" s="56"/>
      <c r="I1104" s="54"/>
    </row>
    <row r="1105" spans="8:9" ht="12.75">
      <c r="H1105" s="56"/>
      <c r="I1105" s="54"/>
    </row>
    <row r="1106" spans="8:9" ht="12.75">
      <c r="H1106" s="56"/>
      <c r="I1106" s="54"/>
    </row>
    <row r="1107" spans="8:9" ht="12.75">
      <c r="H1107" s="56"/>
      <c r="I1107" s="54"/>
    </row>
    <row r="1108" spans="8:9" ht="12.75">
      <c r="H1108" s="56"/>
      <c r="I1108" s="54"/>
    </row>
    <row r="1109" spans="8:9" ht="12.75">
      <c r="H1109" s="56"/>
      <c r="I1109" s="54"/>
    </row>
    <row r="1110" spans="8:9" ht="12.75">
      <c r="H1110" s="56"/>
      <c r="I1110" s="54"/>
    </row>
    <row r="1111" spans="8:9" ht="12.75">
      <c r="H1111" s="56"/>
      <c r="I1111" s="54"/>
    </row>
    <row r="1112" spans="8:9" ht="12.75">
      <c r="H1112" s="56"/>
      <c r="I1112" s="54"/>
    </row>
    <row r="1113" spans="8:9" ht="12.75">
      <c r="H1113" s="56"/>
      <c r="I1113" s="54"/>
    </row>
    <row r="1114" spans="8:9" ht="12.75">
      <c r="H1114" s="56"/>
      <c r="I1114" s="54"/>
    </row>
    <row r="1115" spans="8:9" ht="12.75">
      <c r="H1115" s="56"/>
      <c r="I1115" s="54"/>
    </row>
    <row r="1116" spans="8:9" ht="12.75">
      <c r="H1116" s="56"/>
      <c r="I1116" s="54"/>
    </row>
    <row r="1117" spans="8:9" ht="12.75">
      <c r="H1117" s="56"/>
      <c r="I1117" s="54"/>
    </row>
    <row r="1118" spans="8:9" ht="12.75">
      <c r="H1118" s="56"/>
      <c r="I1118" s="54"/>
    </row>
    <row r="1119" spans="8:9" ht="12.75">
      <c r="H1119" s="56"/>
      <c r="I1119" s="54"/>
    </row>
    <row r="1120" spans="8:9" ht="12.75">
      <c r="H1120" s="56"/>
      <c r="I1120" s="54"/>
    </row>
    <row r="1121" spans="8:9" ht="12.75">
      <c r="H1121" s="56"/>
      <c r="I1121" s="54"/>
    </row>
    <row r="1122" spans="8:9" ht="12.75">
      <c r="H1122" s="56"/>
      <c r="I1122" s="54"/>
    </row>
    <row r="1123" spans="8:9" ht="12.75">
      <c r="H1123" s="56"/>
      <c r="I1123" s="54"/>
    </row>
    <row r="1124" spans="8:9" ht="12.75">
      <c r="H1124" s="56"/>
      <c r="I1124" s="54"/>
    </row>
    <row r="1125" spans="8:9" ht="12.75">
      <c r="H1125" s="56"/>
      <c r="I1125" s="54"/>
    </row>
    <row r="1126" spans="8:9" ht="12.75">
      <c r="H1126" s="56"/>
      <c r="I1126" s="54"/>
    </row>
    <row r="1127" spans="8:9" ht="12.75">
      <c r="H1127" s="56"/>
      <c r="I1127" s="54"/>
    </row>
    <row r="1128" spans="8:9" ht="12.75">
      <c r="H1128" s="56"/>
      <c r="I1128" s="54"/>
    </row>
    <row r="1129" spans="8:9" ht="12.75">
      <c r="H1129" s="56"/>
      <c r="I1129" s="54"/>
    </row>
    <row r="1130" spans="8:9" ht="12.75">
      <c r="H1130" s="56"/>
      <c r="I1130" s="54"/>
    </row>
    <row r="1131" spans="8:9" ht="12.75">
      <c r="H1131" s="56"/>
      <c r="I1131" s="54"/>
    </row>
    <row r="1132" spans="8:9" ht="12.75">
      <c r="H1132" s="56"/>
      <c r="I1132" s="54"/>
    </row>
    <row r="1133" spans="8:9" ht="12.75">
      <c r="H1133" s="56"/>
      <c r="I1133" s="54"/>
    </row>
    <row r="1134" spans="8:9" ht="12.75">
      <c r="H1134" s="56"/>
      <c r="I1134" s="54"/>
    </row>
    <row r="1135" spans="8:9" ht="12.75">
      <c r="H1135" s="56"/>
      <c r="I1135" s="54"/>
    </row>
    <row r="1136" spans="8:9" ht="12.75">
      <c r="H1136" s="56"/>
      <c r="I1136" s="54"/>
    </row>
    <row r="1137" spans="8:9" ht="12.75">
      <c r="H1137" s="56"/>
      <c r="I1137" s="54"/>
    </row>
    <row r="1138" spans="8:9" ht="12.75">
      <c r="H1138" s="56"/>
      <c r="I1138" s="54"/>
    </row>
    <row r="1139" spans="8:9" ht="12.75">
      <c r="H1139" s="56"/>
      <c r="I1139" s="54"/>
    </row>
    <row r="1140" spans="8:9" ht="12.75">
      <c r="H1140" s="56"/>
      <c r="I1140" s="54"/>
    </row>
    <row r="1141" spans="8:9" ht="12.75">
      <c r="H1141" s="56"/>
      <c r="I1141" s="54"/>
    </row>
    <row r="1142" spans="8:9" ht="12.75">
      <c r="H1142" s="56"/>
      <c r="I1142" s="54"/>
    </row>
    <row r="1143" spans="8:9" ht="12.75">
      <c r="H1143" s="56"/>
      <c r="I1143" s="54"/>
    </row>
    <row r="1144" spans="8:9" ht="12.75">
      <c r="H1144" s="56"/>
      <c r="I1144" s="54"/>
    </row>
    <row r="1145" spans="8:9" ht="12.75">
      <c r="H1145" s="56"/>
      <c r="I1145" s="54"/>
    </row>
    <row r="1146" spans="8:9" ht="12.75">
      <c r="H1146" s="56"/>
      <c r="I1146" s="54"/>
    </row>
    <row r="1147" spans="8:9" ht="12.75">
      <c r="H1147" s="56"/>
      <c r="I1147" s="54"/>
    </row>
    <row r="1148" spans="8:9" ht="12.75">
      <c r="H1148" s="56"/>
      <c r="I1148" s="54"/>
    </row>
    <row r="1149" spans="8:9" ht="12.75">
      <c r="H1149" s="56"/>
      <c r="I1149" s="54"/>
    </row>
    <row r="1150" spans="8:9" ht="12.75">
      <c r="H1150" s="56"/>
      <c r="I1150" s="54"/>
    </row>
    <row r="1151" spans="8:9" ht="12.75">
      <c r="H1151" s="56"/>
      <c r="I1151" s="54"/>
    </row>
    <row r="1152" spans="8:9" ht="12.75">
      <c r="H1152" s="56"/>
      <c r="I1152" s="54"/>
    </row>
    <row r="1153" spans="8:9" ht="12.75">
      <c r="H1153" s="56"/>
      <c r="I1153" s="54"/>
    </row>
    <row r="1154" spans="8:9" ht="12.75">
      <c r="H1154" s="56"/>
      <c r="I1154" s="54"/>
    </row>
    <row r="1155" spans="8:9" ht="12.75">
      <c r="H1155" s="56"/>
      <c r="I1155" s="54"/>
    </row>
    <row r="1156" spans="8:9" ht="12.75">
      <c r="H1156" s="56"/>
      <c r="I1156" s="54"/>
    </row>
    <row r="1157" spans="8:9" ht="12.75">
      <c r="H1157" s="56"/>
      <c r="I1157" s="54"/>
    </row>
    <row r="1158" spans="8:9" ht="12.75">
      <c r="H1158" s="56"/>
      <c r="I1158" s="54"/>
    </row>
    <row r="1159" spans="8:9" ht="12.75">
      <c r="H1159" s="56"/>
      <c r="I1159" s="54"/>
    </row>
    <row r="1160" spans="8:9" ht="12.75">
      <c r="H1160" s="56"/>
      <c r="I1160" s="54"/>
    </row>
    <row r="1161" spans="8:9" ht="12.75">
      <c r="H1161" s="56"/>
      <c r="I1161" s="54"/>
    </row>
    <row r="1162" spans="8:9" ht="12.75">
      <c r="H1162" s="56"/>
      <c r="I1162" s="54"/>
    </row>
    <row r="1163" spans="8:9" ht="12.75">
      <c r="H1163" s="56"/>
      <c r="I1163" s="54"/>
    </row>
    <row r="1164" spans="8:9" ht="12.75">
      <c r="H1164" s="56"/>
      <c r="I1164" s="54"/>
    </row>
    <row r="1165" spans="8:9" ht="12.75">
      <c r="H1165" s="56"/>
      <c r="I1165" s="54"/>
    </row>
    <row r="1166" spans="8:9" ht="12.75">
      <c r="H1166" s="56"/>
      <c r="I1166" s="54"/>
    </row>
    <row r="1167" spans="8:9" ht="12.75">
      <c r="H1167" s="56"/>
      <c r="I1167" s="54"/>
    </row>
    <row r="1168" spans="8:9" ht="12.75">
      <c r="H1168" s="56"/>
      <c r="I1168" s="54"/>
    </row>
    <row r="1169" spans="8:9" ht="12.75">
      <c r="H1169" s="56"/>
      <c r="I1169" s="54"/>
    </row>
    <row r="1170" spans="8:9" ht="12.75">
      <c r="H1170" s="56"/>
      <c r="I1170" s="54"/>
    </row>
    <row r="1171" spans="8:9" ht="12.75">
      <c r="H1171" s="56"/>
      <c r="I1171" s="54"/>
    </row>
    <row r="1172" spans="8:9" ht="12.75">
      <c r="H1172" s="56"/>
      <c r="I1172" s="54"/>
    </row>
    <row r="1173" spans="8:9" ht="12.75">
      <c r="H1173" s="56"/>
      <c r="I1173" s="54"/>
    </row>
    <row r="1174" spans="8:9" ht="12.75">
      <c r="H1174" s="56"/>
      <c r="I1174" s="54"/>
    </row>
    <row r="1175" spans="8:9" ht="12.75">
      <c r="H1175" s="56"/>
      <c r="I1175" s="54"/>
    </row>
    <row r="1176" spans="8:9" ht="12.75">
      <c r="H1176" s="56"/>
      <c r="I1176" s="54"/>
    </row>
    <row r="1177" spans="8:9" ht="12.75">
      <c r="H1177" s="56"/>
      <c r="I1177" s="54"/>
    </row>
    <row r="1178" spans="8:9" ht="12.75">
      <c r="H1178" s="56"/>
      <c r="I1178" s="54"/>
    </row>
    <row r="1179" spans="8:9" ht="12.75">
      <c r="H1179" s="56"/>
      <c r="I1179" s="54"/>
    </row>
    <row r="1180" spans="8:9" ht="12.75">
      <c r="H1180" s="56"/>
      <c r="I1180" s="54"/>
    </row>
    <row r="1181" spans="8:9" ht="12.75">
      <c r="H1181" s="56"/>
      <c r="I1181" s="54"/>
    </row>
    <row r="1182" spans="8:9" ht="12.75">
      <c r="H1182" s="56"/>
      <c r="I1182" s="54"/>
    </row>
    <row r="1183" spans="8:9" ht="12.75">
      <c r="H1183" s="56"/>
      <c r="I1183" s="54"/>
    </row>
    <row r="1184" spans="8:9" ht="12.75">
      <c r="H1184" s="56"/>
      <c r="I1184" s="54"/>
    </row>
    <row r="1185" spans="8:9" ht="12.75">
      <c r="H1185" s="56"/>
      <c r="I1185" s="54"/>
    </row>
    <row r="1186" spans="8:9" ht="12.75">
      <c r="H1186" s="56"/>
      <c r="I1186" s="54"/>
    </row>
    <row r="1187" spans="8:9" ht="12.75">
      <c r="H1187" s="56"/>
      <c r="I1187" s="54"/>
    </row>
    <row r="1188" spans="8:9" ht="12.75">
      <c r="H1188" s="56"/>
      <c r="I1188" s="54"/>
    </row>
    <row r="1189" spans="8:9" ht="12.75">
      <c r="H1189" s="56"/>
      <c r="I1189" s="54"/>
    </row>
    <row r="1190" spans="8:9" ht="12.75">
      <c r="H1190" s="56"/>
      <c r="I1190" s="54"/>
    </row>
    <row r="1191" spans="8:9" ht="12.75">
      <c r="H1191" s="56"/>
      <c r="I1191" s="54"/>
    </row>
    <row r="1192" spans="8:9" ht="12.75">
      <c r="H1192" s="56"/>
      <c r="I1192" s="54"/>
    </row>
    <row r="1193" spans="8:9" ht="12.75">
      <c r="H1193" s="56"/>
      <c r="I1193" s="54"/>
    </row>
    <row r="1194" spans="8:9" ht="12.75">
      <c r="H1194" s="56"/>
      <c r="I1194" s="54"/>
    </row>
    <row r="1195" spans="8:9" ht="12.75">
      <c r="H1195" s="56"/>
      <c r="I1195" s="54"/>
    </row>
    <row r="1196" spans="8:9" ht="12.75">
      <c r="H1196" s="56"/>
      <c r="I1196" s="54"/>
    </row>
    <row r="1197" spans="8:9" ht="12.75">
      <c r="H1197" s="56"/>
      <c r="I1197" s="54"/>
    </row>
    <row r="1198" spans="8:9" ht="12.75">
      <c r="H1198" s="56"/>
      <c r="I1198" s="54"/>
    </row>
    <row r="1199" spans="8:9" ht="12.75">
      <c r="H1199" s="56"/>
      <c r="I1199" s="54"/>
    </row>
    <row r="1200" spans="8:9" ht="12.75">
      <c r="H1200" s="56"/>
      <c r="I1200" s="54"/>
    </row>
    <row r="1201" spans="8:9" ht="12.75">
      <c r="H1201" s="56"/>
      <c r="I1201" s="54"/>
    </row>
    <row r="1202" spans="8:9" ht="12.75">
      <c r="H1202" s="56"/>
      <c r="I1202" s="54"/>
    </row>
    <row r="1203" spans="8:9" ht="12.75">
      <c r="H1203" s="56"/>
      <c r="I1203" s="54"/>
    </row>
    <row r="1204" spans="8:9" ht="12.75">
      <c r="H1204" s="56"/>
      <c r="I1204" s="54"/>
    </row>
    <row r="1205" spans="8:9" ht="12.75">
      <c r="H1205" s="56"/>
      <c r="I1205" s="54"/>
    </row>
    <row r="1206" spans="8:9" ht="12.75">
      <c r="H1206" s="56"/>
      <c r="I1206" s="54"/>
    </row>
    <row r="1207" spans="8:9" ht="12.75">
      <c r="H1207" s="56"/>
      <c r="I1207" s="54"/>
    </row>
    <row r="1208" spans="8:9" ht="12.75">
      <c r="H1208" s="56"/>
      <c r="I1208" s="54"/>
    </row>
    <row r="1209" spans="8:9" ht="12.75">
      <c r="H1209" s="56"/>
      <c r="I1209" s="54"/>
    </row>
    <row r="1210" spans="8:9" ht="12.75">
      <c r="H1210" s="56"/>
      <c r="I1210" s="54"/>
    </row>
    <row r="1211" spans="8:9" ht="12.75">
      <c r="H1211" s="56"/>
      <c r="I1211" s="54"/>
    </row>
    <row r="1212" spans="8:9" ht="12.75">
      <c r="H1212" s="56"/>
      <c r="I1212" s="54"/>
    </row>
    <row r="1213" spans="8:9" ht="12.75">
      <c r="H1213" s="56"/>
      <c r="I1213" s="54"/>
    </row>
    <row r="1214" spans="8:9" ht="12.75">
      <c r="H1214" s="56"/>
      <c r="I1214" s="54"/>
    </row>
    <row r="1215" spans="8:9" ht="12.75">
      <c r="H1215" s="56"/>
      <c r="I1215" s="54"/>
    </row>
    <row r="1216" spans="8:9" ht="12.75">
      <c r="H1216" s="56"/>
      <c r="I1216" s="54"/>
    </row>
    <row r="1217" spans="8:9" ht="12.75">
      <c r="H1217" s="56"/>
      <c r="I1217" s="54"/>
    </row>
    <row r="1218" spans="8:9" ht="12.75">
      <c r="H1218" s="56"/>
      <c r="I1218" s="54"/>
    </row>
    <row r="1219" spans="8:9" ht="12.75">
      <c r="H1219" s="56"/>
      <c r="I1219" s="54"/>
    </row>
    <row r="1220" spans="8:9" ht="12.75">
      <c r="H1220" s="56"/>
      <c r="I1220" s="54"/>
    </row>
    <row r="1221" spans="8:9" ht="12.75">
      <c r="H1221" s="56"/>
      <c r="I1221" s="54"/>
    </row>
    <row r="1222" spans="8:9" ht="12.75">
      <c r="H1222" s="56"/>
      <c r="I1222" s="54"/>
    </row>
    <row r="1223" spans="8:9" ht="12.75">
      <c r="H1223" s="56"/>
      <c r="I1223" s="54"/>
    </row>
    <row r="1224" spans="8:9" ht="12.75">
      <c r="H1224" s="56"/>
      <c r="I1224" s="54"/>
    </row>
    <row r="1225" spans="8:9" ht="12.75">
      <c r="H1225" s="56"/>
      <c r="I1225" s="54"/>
    </row>
    <row r="1226" spans="8:9" ht="12.75">
      <c r="H1226" s="56"/>
      <c r="I1226" s="54"/>
    </row>
    <row r="1227" spans="8:9" ht="12.75">
      <c r="H1227" s="56"/>
      <c r="I1227" s="54"/>
    </row>
    <row r="1228" spans="8:9" ht="12.75">
      <c r="H1228" s="56"/>
      <c r="I1228" s="54"/>
    </row>
    <row r="1229" spans="8:9" ht="12.75">
      <c r="H1229" s="56"/>
      <c r="I1229" s="54"/>
    </row>
    <row r="1230" spans="8:9" ht="12.75">
      <c r="H1230" s="56"/>
      <c r="I1230" s="54"/>
    </row>
    <row r="1231" spans="8:9" ht="12.75">
      <c r="H1231" s="56"/>
      <c r="I1231" s="54"/>
    </row>
    <row r="1232" spans="8:9" ht="12.75">
      <c r="H1232" s="56"/>
      <c r="I1232" s="54"/>
    </row>
    <row r="1233" spans="8:9" ht="12.75">
      <c r="H1233" s="56"/>
      <c r="I1233" s="54"/>
    </row>
    <row r="1234" spans="8:9" ht="12.75">
      <c r="H1234" s="56"/>
      <c r="I1234" s="54"/>
    </row>
    <row r="1235" spans="8:9" ht="12.75">
      <c r="H1235" s="56"/>
      <c r="I1235" s="54"/>
    </row>
    <row r="1236" spans="8:9" ht="12.75">
      <c r="H1236" s="56"/>
      <c r="I1236" s="54"/>
    </row>
    <row r="1237" spans="8:9" ht="12.75">
      <c r="H1237" s="56"/>
      <c r="I1237" s="54"/>
    </row>
    <row r="1238" spans="8:9" ht="12.75">
      <c r="H1238" s="56"/>
      <c r="I1238" s="54"/>
    </row>
    <row r="1239" spans="8:9" ht="12.75">
      <c r="H1239" s="56"/>
      <c r="I1239" s="54"/>
    </row>
    <row r="1240" spans="8:9" ht="12.75">
      <c r="H1240" s="56"/>
      <c r="I1240" s="54"/>
    </row>
    <row r="1241" spans="8:9" ht="12.75">
      <c r="H1241" s="56"/>
      <c r="I1241" s="54"/>
    </row>
    <row r="1242" spans="8:9" ht="12.75">
      <c r="H1242" s="56"/>
      <c r="I1242" s="54"/>
    </row>
    <row r="1243" spans="8:9" ht="12.75">
      <c r="H1243" s="56"/>
      <c r="I1243" s="54"/>
    </row>
    <row r="1244" spans="8:9" ht="12.75">
      <c r="H1244" s="56"/>
      <c r="I1244" s="54"/>
    </row>
    <row r="1245" spans="8:9" ht="12.75">
      <c r="H1245" s="56"/>
      <c r="I1245" s="54"/>
    </row>
    <row r="1246" spans="8:9" ht="12.75">
      <c r="H1246" s="56"/>
      <c r="I1246" s="54"/>
    </row>
    <row r="1247" spans="8:9" ht="12.75">
      <c r="H1247" s="56"/>
      <c r="I1247" s="54"/>
    </row>
    <row r="1248" spans="8:9" ht="12.75">
      <c r="H1248" s="56"/>
      <c r="I1248" s="54"/>
    </row>
    <row r="1249" spans="8:9" ht="12.75">
      <c r="H1249" s="56"/>
      <c r="I1249" s="54"/>
    </row>
    <row r="1250" spans="8:9" ht="12.75">
      <c r="H1250" s="56"/>
      <c r="I1250" s="54"/>
    </row>
    <row r="1251" spans="8:9" ht="12.75">
      <c r="H1251" s="56"/>
      <c r="I1251" s="54"/>
    </row>
    <row r="1252" spans="8:9" ht="12.75">
      <c r="H1252" s="56"/>
      <c r="I1252" s="54"/>
    </row>
    <row r="1253" spans="8:9" ht="12.75">
      <c r="H1253" s="56"/>
      <c r="I1253" s="54"/>
    </row>
    <row r="1254" spans="8:9" ht="12.75">
      <c r="H1254" s="56"/>
      <c r="I1254" s="54"/>
    </row>
    <row r="1255" spans="8:9" ht="12.75">
      <c r="H1255" s="56"/>
      <c r="I1255" s="54"/>
    </row>
    <row r="1256" spans="8:9" ht="12.75">
      <c r="H1256" s="56"/>
      <c r="I1256" s="54"/>
    </row>
    <row r="1257" spans="8:9" ht="12.75">
      <c r="H1257" s="56"/>
      <c r="I1257" s="54"/>
    </row>
    <row r="1258" spans="8:9" ht="12.75">
      <c r="H1258" s="56"/>
      <c r="I1258" s="54"/>
    </row>
    <row r="1259" spans="8:9" ht="12.75">
      <c r="H1259" s="56"/>
      <c r="I1259" s="54"/>
    </row>
    <row r="1260" spans="8:9" ht="12.75">
      <c r="H1260" s="56"/>
      <c r="I1260" s="54"/>
    </row>
    <row r="1261" spans="8:9" ht="12.75">
      <c r="H1261" s="56"/>
      <c r="I1261" s="54"/>
    </row>
    <row r="1262" spans="8:9" ht="12.75">
      <c r="H1262" s="56"/>
      <c r="I1262" s="54"/>
    </row>
    <row r="1263" spans="8:9" ht="12.75">
      <c r="H1263" s="56"/>
      <c r="I1263" s="54"/>
    </row>
    <row r="1264" spans="8:9" ht="12.75">
      <c r="H1264" s="56"/>
      <c r="I1264" s="54"/>
    </row>
    <row r="1265" spans="8:9" ht="12.75">
      <c r="H1265" s="56"/>
      <c r="I1265" s="54"/>
    </row>
    <row r="1266" spans="8:9" ht="12.75">
      <c r="H1266" s="56"/>
      <c r="I1266" s="54"/>
    </row>
    <row r="1267" spans="8:9" ht="12.75">
      <c r="H1267" s="56"/>
      <c r="I1267" s="54"/>
    </row>
    <row r="1268" spans="8:9" ht="12.75">
      <c r="H1268" s="56"/>
      <c r="I1268" s="54"/>
    </row>
    <row r="1269" spans="8:9" ht="12.75">
      <c r="H1269" s="56"/>
      <c r="I1269" s="54"/>
    </row>
    <row r="1270" spans="8:9" ht="12.75">
      <c r="H1270" s="56"/>
      <c r="I1270" s="54"/>
    </row>
    <row r="1271" spans="8:9" ht="12.75">
      <c r="H1271" s="56"/>
      <c r="I1271" s="54"/>
    </row>
    <row r="1272" spans="8:9" ht="12.75">
      <c r="H1272" s="56"/>
      <c r="I1272" s="54"/>
    </row>
    <row r="1273" spans="8:9" ht="12.75">
      <c r="H1273" s="56"/>
      <c r="I1273" s="54"/>
    </row>
    <row r="1274" spans="8:9" ht="12.75">
      <c r="H1274" s="56"/>
      <c r="I1274" s="54"/>
    </row>
    <row r="1275" spans="8:9" ht="12.75">
      <c r="H1275" s="56"/>
      <c r="I1275" s="54"/>
    </row>
    <row r="1276" spans="8:9" ht="12.75">
      <c r="H1276" s="56"/>
      <c r="I1276" s="54"/>
    </row>
    <row r="1277" spans="8:9" ht="12.75">
      <c r="H1277" s="56"/>
      <c r="I1277" s="54"/>
    </row>
    <row r="1278" spans="8:9" ht="12.75">
      <c r="H1278" s="56"/>
      <c r="I1278" s="54"/>
    </row>
    <row r="1279" spans="8:9" ht="12.75">
      <c r="H1279" s="56"/>
      <c r="I1279" s="54"/>
    </row>
    <row r="1280" spans="8:9" ht="12.75">
      <c r="H1280" s="56"/>
      <c r="I1280" s="54"/>
    </row>
    <row r="1281" spans="8:9" ht="12.75">
      <c r="H1281" s="56"/>
      <c r="I1281" s="54"/>
    </row>
    <row r="1282" spans="8:9" ht="12.75">
      <c r="H1282" s="56"/>
      <c r="I1282" s="54"/>
    </row>
    <row r="1283" spans="8:9" ht="12.75">
      <c r="H1283" s="56"/>
      <c r="I1283" s="54"/>
    </row>
    <row r="1284" spans="8:9" ht="12.75">
      <c r="H1284" s="56"/>
      <c r="I1284" s="54"/>
    </row>
    <row r="1285" spans="8:9" ht="12.75">
      <c r="H1285" s="56"/>
      <c r="I1285" s="54"/>
    </row>
    <row r="1286" spans="8:9" ht="12.75">
      <c r="H1286" s="56"/>
      <c r="I1286" s="54"/>
    </row>
    <row r="1287" spans="8:9" ht="12.75">
      <c r="H1287" s="56"/>
      <c r="I1287" s="54"/>
    </row>
    <row r="1288" spans="8:9" ht="12.75">
      <c r="H1288" s="56"/>
      <c r="I1288" s="54"/>
    </row>
    <row r="1289" spans="8:9" ht="12.75">
      <c r="H1289" s="56"/>
      <c r="I1289" s="54"/>
    </row>
    <row r="1290" spans="8:9" ht="12.75">
      <c r="H1290" s="56"/>
      <c r="I1290" s="54"/>
    </row>
    <row r="1291" spans="8:9" ht="12.75">
      <c r="H1291" s="56"/>
      <c r="I1291" s="54"/>
    </row>
    <row r="1292" spans="8:9" ht="12.75">
      <c r="H1292" s="56"/>
      <c r="I1292" s="54"/>
    </row>
    <row r="1293" spans="8:9" ht="12.75">
      <c r="H1293" s="56"/>
      <c r="I1293" s="54"/>
    </row>
    <row r="1294" spans="8:9" ht="12.75">
      <c r="H1294" s="56"/>
      <c r="I1294" s="54"/>
    </row>
    <row r="1295" spans="8:9" ht="12.75">
      <c r="H1295" s="56"/>
      <c r="I1295" s="54"/>
    </row>
    <row r="1296" spans="8:9" ht="12.75">
      <c r="H1296" s="56"/>
      <c r="I1296" s="54"/>
    </row>
    <row r="1297" spans="8:9" ht="12.75">
      <c r="H1297" s="56"/>
      <c r="I1297" s="54"/>
    </row>
    <row r="1298" spans="8:9" ht="12.75">
      <c r="H1298" s="56"/>
      <c r="I1298" s="54"/>
    </row>
    <row r="1299" spans="8:9" ht="12.75">
      <c r="H1299" s="56"/>
      <c r="I1299" s="54"/>
    </row>
    <row r="1300" spans="8:9" ht="12.75">
      <c r="H1300" s="56"/>
      <c r="I1300" s="54"/>
    </row>
    <row r="1301" spans="8:9" ht="12.75">
      <c r="H1301" s="56"/>
      <c r="I1301" s="54"/>
    </row>
    <row r="1302" spans="8:9" ht="12.75">
      <c r="H1302" s="56"/>
      <c r="I1302" s="54"/>
    </row>
    <row r="1303" spans="8:9" ht="12.75">
      <c r="H1303" s="56"/>
      <c r="I1303" s="54"/>
    </row>
    <row r="1304" spans="8:9" ht="12.75">
      <c r="H1304" s="56"/>
      <c r="I1304" s="54"/>
    </row>
    <row r="1305" spans="8:9" ht="12.75">
      <c r="H1305" s="56"/>
      <c r="I1305" s="54"/>
    </row>
    <row r="1306" spans="8:9" ht="12.75">
      <c r="H1306" s="56"/>
      <c r="I1306" s="54"/>
    </row>
    <row r="1307" spans="8:9" ht="12.75">
      <c r="H1307" s="56"/>
      <c r="I1307" s="54"/>
    </row>
    <row r="1308" spans="8:9" ht="12.75">
      <c r="H1308" s="56"/>
      <c r="I1308" s="54"/>
    </row>
    <row r="1309" spans="8:9" ht="12.75">
      <c r="H1309" s="56"/>
      <c r="I1309" s="54"/>
    </row>
    <row r="1310" spans="8:9" ht="12.75">
      <c r="H1310" s="56"/>
      <c r="I1310" s="54"/>
    </row>
    <row r="1311" spans="8:9" ht="12.75">
      <c r="H1311" s="56"/>
      <c r="I1311" s="54"/>
    </row>
    <row r="1312" spans="8:9" ht="12.75">
      <c r="H1312" s="56"/>
      <c r="I1312" s="54"/>
    </row>
    <row r="1313" spans="8:9" ht="12.75">
      <c r="H1313" s="56"/>
      <c r="I1313" s="54"/>
    </row>
    <row r="1314" spans="8:9" ht="12.75">
      <c r="H1314" s="56"/>
      <c r="I1314" s="54"/>
    </row>
    <row r="1315" spans="8:9" ht="12.75">
      <c r="H1315" s="56"/>
      <c r="I1315" s="54"/>
    </row>
    <row r="1316" spans="8:9" ht="12.75">
      <c r="H1316" s="56"/>
      <c r="I1316" s="54"/>
    </row>
    <row r="1317" spans="8:9" ht="12.75">
      <c r="H1317" s="56"/>
      <c r="I1317" s="54"/>
    </row>
    <row r="1318" spans="8:9" ht="12.75">
      <c r="H1318" s="56"/>
      <c r="I1318" s="54"/>
    </row>
    <row r="1319" spans="8:9" ht="12.75">
      <c r="H1319" s="56"/>
      <c r="I1319" s="54"/>
    </row>
    <row r="1320" spans="8:9" ht="12.75">
      <c r="H1320" s="56"/>
      <c r="I1320" s="54"/>
    </row>
    <row r="1321" spans="8:9" ht="12.75">
      <c r="H1321" s="56"/>
      <c r="I1321" s="54"/>
    </row>
    <row r="1322" spans="8:9" ht="12.75">
      <c r="H1322" s="56"/>
      <c r="I1322" s="54"/>
    </row>
    <row r="1323" spans="8:9" ht="12.75">
      <c r="H1323" s="56"/>
      <c r="I1323" s="54"/>
    </row>
    <row r="1324" spans="8:9" ht="12.75">
      <c r="H1324" s="56"/>
      <c r="I1324" s="54"/>
    </row>
    <row r="1325" spans="8:9" ht="12.75">
      <c r="H1325" s="56"/>
      <c r="I1325" s="54"/>
    </row>
    <row r="1326" spans="8:9" ht="12.75">
      <c r="H1326" s="56"/>
      <c r="I1326" s="54"/>
    </row>
    <row r="1327" spans="8:9" ht="12.75">
      <c r="H1327" s="56"/>
      <c r="I1327" s="54"/>
    </row>
    <row r="1328" spans="8:9" ht="12.75">
      <c r="H1328" s="56"/>
      <c r="I1328" s="54"/>
    </row>
    <row r="1329" spans="8:9" ht="12.75">
      <c r="H1329" s="56"/>
      <c r="I1329" s="54"/>
    </row>
    <row r="1330" spans="8:9" ht="12.75">
      <c r="H1330" s="56"/>
      <c r="I1330" s="54"/>
    </row>
    <row r="1331" spans="8:9" ht="12.75">
      <c r="H1331" s="56"/>
      <c r="I1331" s="54"/>
    </row>
    <row r="1332" spans="8:9" ht="12.75">
      <c r="H1332" s="56"/>
      <c r="I1332" s="54"/>
    </row>
    <row r="1333" spans="8:9" ht="12.75">
      <c r="H1333" s="56"/>
      <c r="I1333" s="54"/>
    </row>
    <row r="1334" spans="8:9" ht="12.75">
      <c r="H1334" s="56"/>
      <c r="I1334" s="54"/>
    </row>
    <row r="1335" spans="8:9" ht="12.75">
      <c r="H1335" s="56"/>
      <c r="I1335" s="54"/>
    </row>
    <row r="1336" spans="8:9" ht="12.75">
      <c r="H1336" s="56"/>
      <c r="I1336" s="54"/>
    </row>
    <row r="1337" spans="8:9" ht="12.75">
      <c r="H1337" s="56"/>
      <c r="I1337" s="54"/>
    </row>
    <row r="1338" spans="8:9" ht="12.75">
      <c r="H1338" s="56"/>
      <c r="I1338" s="54"/>
    </row>
    <row r="1339" spans="8:9" ht="12.75">
      <c r="H1339" s="56"/>
      <c r="I1339" s="54"/>
    </row>
    <row r="1340" spans="8:9" ht="12.75">
      <c r="H1340" s="56"/>
      <c r="I1340" s="54"/>
    </row>
    <row r="1341" spans="8:9" ht="12.75">
      <c r="H1341" s="56"/>
      <c r="I1341" s="54"/>
    </row>
    <row r="1342" spans="8:9" ht="12.75">
      <c r="H1342" s="56"/>
      <c r="I1342" s="54"/>
    </row>
    <row r="1343" spans="8:9" ht="12.75">
      <c r="H1343" s="56"/>
      <c r="I1343" s="54"/>
    </row>
    <row r="1344" spans="8:9" ht="12.75">
      <c r="H1344" s="56"/>
      <c r="I1344" s="54"/>
    </row>
    <row r="1345" spans="8:9" ht="12.75">
      <c r="H1345" s="56"/>
      <c r="I1345" s="54"/>
    </row>
    <row r="1346" spans="8:9" ht="12.75">
      <c r="H1346" s="56"/>
      <c r="I1346" s="54"/>
    </row>
    <row r="1347" spans="8:9" ht="12.75">
      <c r="H1347" s="56"/>
      <c r="I1347" s="54"/>
    </row>
    <row r="1348" spans="8:9" ht="12.75">
      <c r="H1348" s="56"/>
      <c r="I1348" s="54"/>
    </row>
    <row r="1349" spans="8:9" ht="12.75">
      <c r="H1349" s="56"/>
      <c r="I1349" s="54"/>
    </row>
    <row r="1350" spans="8:9" ht="12.75">
      <c r="H1350" s="56"/>
      <c r="I1350" s="54"/>
    </row>
    <row r="1351" spans="8:9" ht="12.75">
      <c r="H1351" s="56"/>
      <c r="I1351" s="54"/>
    </row>
    <row r="1352" spans="8:9" ht="12.75">
      <c r="H1352" s="56"/>
      <c r="I1352" s="54"/>
    </row>
    <row r="1353" spans="8:9" ht="12.75">
      <c r="H1353" s="56"/>
      <c r="I1353" s="54"/>
    </row>
    <row r="1354" spans="8:9" ht="12.75">
      <c r="H1354" s="56"/>
      <c r="I1354" s="54"/>
    </row>
    <row r="1355" spans="8:9" ht="12.75">
      <c r="H1355" s="56"/>
      <c r="I1355" s="54"/>
    </row>
    <row r="1356" spans="8:9" ht="12.75">
      <c r="H1356" s="56"/>
      <c r="I1356" s="54"/>
    </row>
    <row r="1357" spans="8:9" ht="12.75">
      <c r="H1357" s="56"/>
      <c r="I1357" s="54"/>
    </row>
    <row r="1358" spans="8:9" ht="12.75">
      <c r="H1358" s="56"/>
      <c r="I1358" s="54"/>
    </row>
    <row r="1359" spans="8:9" ht="12.75">
      <c r="H1359" s="56"/>
      <c r="I1359" s="54"/>
    </row>
    <row r="1360" spans="8:9" ht="12.75">
      <c r="H1360" s="56"/>
      <c r="I1360" s="54"/>
    </row>
    <row r="1361" spans="8:9" ht="12.75">
      <c r="H1361" s="56"/>
      <c r="I1361" s="54"/>
    </row>
    <row r="1362" spans="8:9" ht="12.75">
      <c r="H1362" s="56"/>
      <c r="I1362" s="54"/>
    </row>
    <row r="1363" spans="8:9" ht="12.75">
      <c r="H1363" s="56"/>
      <c r="I1363" s="54"/>
    </row>
    <row r="1364" spans="8:9" ht="12.75">
      <c r="H1364" s="56"/>
      <c r="I1364" s="54"/>
    </row>
    <row r="1365" spans="8:9" ht="12.75">
      <c r="H1365" s="56"/>
      <c r="I1365" s="54"/>
    </row>
    <row r="1366" spans="8:9" ht="12.75">
      <c r="H1366" s="56"/>
      <c r="I1366" s="54"/>
    </row>
    <row r="1367" spans="8:9" ht="12.75">
      <c r="H1367" s="56"/>
      <c r="I1367" s="54"/>
    </row>
    <row r="1368" spans="8:9" ht="12.75">
      <c r="H1368" s="56"/>
      <c r="I1368" s="54"/>
    </row>
    <row r="1369" spans="8:9" ht="12.75">
      <c r="H1369" s="56"/>
      <c r="I1369" s="54"/>
    </row>
    <row r="1370" spans="8:9" ht="12.75">
      <c r="H1370" s="56"/>
      <c r="I1370" s="54"/>
    </row>
    <row r="1371" spans="8:9" ht="12.75">
      <c r="H1371" s="56"/>
      <c r="I1371" s="54"/>
    </row>
    <row r="1372" spans="8:9" ht="12.75">
      <c r="H1372" s="56"/>
      <c r="I1372" s="54"/>
    </row>
    <row r="1373" spans="8:9" ht="12.75">
      <c r="H1373" s="56"/>
      <c r="I1373" s="54"/>
    </row>
    <row r="1374" spans="8:9" ht="12.75">
      <c r="H1374" s="56"/>
      <c r="I1374" s="54"/>
    </row>
    <row r="1375" spans="8:9" ht="12.75">
      <c r="H1375" s="56"/>
      <c r="I1375" s="54"/>
    </row>
    <row r="1376" spans="8:9" ht="12.75">
      <c r="H1376" s="56"/>
      <c r="I1376" s="54"/>
    </row>
    <row r="1377" spans="8:9" ht="12.75">
      <c r="H1377" s="56"/>
      <c r="I1377" s="54"/>
    </row>
    <row r="1378" spans="8:9" ht="12.75">
      <c r="H1378" s="56"/>
      <c r="I1378" s="54"/>
    </row>
    <row r="1379" spans="8:9" ht="12.75">
      <c r="H1379" s="56"/>
      <c r="I1379" s="54"/>
    </row>
    <row r="1380" spans="8:9" ht="12.75">
      <c r="H1380" s="56"/>
      <c r="I1380" s="54"/>
    </row>
    <row r="1381" spans="8:9" ht="12.75">
      <c r="H1381" s="56"/>
      <c r="I1381" s="54"/>
    </row>
    <row r="1382" spans="8:9" ht="12.75">
      <c r="H1382" s="56"/>
      <c r="I1382" s="54"/>
    </row>
    <row r="1383" spans="8:9" ht="12.75">
      <c r="H1383" s="56"/>
      <c r="I1383" s="54"/>
    </row>
    <row r="1384" spans="8:9" ht="12.75">
      <c r="H1384" s="56"/>
      <c r="I1384" s="54"/>
    </row>
    <row r="1385" spans="8:9" ht="12.75">
      <c r="H1385" s="56"/>
      <c r="I1385" s="54"/>
    </row>
    <row r="1386" spans="8:9" ht="12.75">
      <c r="H1386" s="56"/>
      <c r="I1386" s="54"/>
    </row>
    <row r="1387" spans="8:9" ht="12.75">
      <c r="H1387" s="56"/>
      <c r="I1387" s="54"/>
    </row>
    <row r="1388" spans="8:9" ht="12.75">
      <c r="H1388" s="56"/>
      <c r="I1388" s="54"/>
    </row>
    <row r="1389" spans="8:9" ht="12.75">
      <c r="H1389" s="56"/>
      <c r="I1389" s="54"/>
    </row>
    <row r="1390" spans="8:9" ht="12.75">
      <c r="H1390" s="56"/>
      <c r="I1390" s="54"/>
    </row>
    <row r="1391" spans="8:9" ht="12.75">
      <c r="H1391" s="56"/>
      <c r="I1391" s="54"/>
    </row>
    <row r="1392" spans="8:9" ht="12.75">
      <c r="H1392" s="56"/>
      <c r="I1392" s="54"/>
    </row>
    <row r="1393" spans="8:9" ht="12.75">
      <c r="H1393" s="56"/>
      <c r="I1393" s="54"/>
    </row>
    <row r="1394" spans="8:9" ht="12.75">
      <c r="H1394" s="56"/>
      <c r="I1394" s="54"/>
    </row>
    <row r="1395" spans="8:9" ht="12.75">
      <c r="H1395" s="56"/>
      <c r="I1395" s="54"/>
    </row>
    <row r="1396" spans="8:9" ht="12.75">
      <c r="H1396" s="56"/>
      <c r="I1396" s="54"/>
    </row>
    <row r="1397" spans="8:9" ht="12.75">
      <c r="H1397" s="56"/>
      <c r="I1397" s="54"/>
    </row>
    <row r="1398" spans="8:9" ht="12.75">
      <c r="H1398" s="56"/>
      <c r="I1398" s="54"/>
    </row>
    <row r="1399" spans="8:9" ht="12.75">
      <c r="H1399" s="56"/>
      <c r="I1399" s="54"/>
    </row>
    <row r="1400" spans="8:9" ht="12.75">
      <c r="H1400" s="56"/>
      <c r="I1400" s="54"/>
    </row>
    <row r="1401" spans="8:9" ht="12.75">
      <c r="H1401" s="56"/>
      <c r="I1401" s="54"/>
    </row>
    <row r="1402" spans="8:9" ht="12.75">
      <c r="H1402" s="56"/>
      <c r="I1402" s="54"/>
    </row>
    <row r="1403" spans="8:9" ht="12.75">
      <c r="H1403" s="56"/>
      <c r="I1403" s="54"/>
    </row>
    <row r="1404" spans="8:9" ht="12.75">
      <c r="H1404" s="56"/>
      <c r="I1404" s="54"/>
    </row>
    <row r="1405" spans="8:9" ht="12.75">
      <c r="H1405" s="56"/>
      <c r="I1405" s="54"/>
    </row>
    <row r="1406" spans="8:9" ht="12.75">
      <c r="H1406" s="56"/>
      <c r="I1406" s="54"/>
    </row>
    <row r="1407" spans="8:9" ht="12.75">
      <c r="H1407" s="56"/>
      <c r="I1407" s="54"/>
    </row>
    <row r="1408" spans="8:9" ht="12.75">
      <c r="H1408" s="56"/>
      <c r="I1408" s="54"/>
    </row>
    <row r="1409" spans="8:9" ht="12.75">
      <c r="H1409" s="56"/>
      <c r="I1409" s="54"/>
    </row>
    <row r="1410" spans="8:9" ht="12.75">
      <c r="H1410" s="56"/>
      <c r="I1410" s="54"/>
    </row>
    <row r="1411" spans="8:9" ht="12.75">
      <c r="H1411" s="56"/>
      <c r="I1411" s="54"/>
    </row>
    <row r="1412" spans="8:9" ht="12.75">
      <c r="H1412" s="56"/>
      <c r="I1412" s="54"/>
    </row>
    <row r="1413" spans="8:9" ht="12.75">
      <c r="H1413" s="56"/>
      <c r="I1413" s="54"/>
    </row>
    <row r="1414" spans="8:9" ht="12.75">
      <c r="H1414" s="56"/>
      <c r="I1414" s="54"/>
    </row>
    <row r="1415" spans="8:9" ht="12.75">
      <c r="H1415" s="56"/>
      <c r="I1415" s="54"/>
    </row>
    <row r="1416" spans="8:9" ht="12.75">
      <c r="H1416" s="56"/>
      <c r="I1416" s="54"/>
    </row>
    <row r="1417" spans="8:9" ht="12.75">
      <c r="H1417" s="56"/>
      <c r="I1417" s="54"/>
    </row>
    <row r="1418" spans="8:9" ht="12.75">
      <c r="H1418" s="56"/>
      <c r="I1418" s="54"/>
    </row>
    <row r="1419" spans="8:9" ht="12.75">
      <c r="H1419" s="56"/>
      <c r="I1419" s="54"/>
    </row>
    <row r="1420" spans="8:9" ht="12.75">
      <c r="H1420" s="56"/>
      <c r="I1420" s="54"/>
    </row>
    <row r="1421" spans="8:9" ht="12.75">
      <c r="H1421" s="56"/>
      <c r="I1421" s="54"/>
    </row>
    <row r="1422" spans="8:9" ht="12.75">
      <c r="H1422" s="56"/>
      <c r="I1422" s="54"/>
    </row>
    <row r="1423" spans="8:9" ht="12.75">
      <c r="H1423" s="56"/>
      <c r="I1423" s="54"/>
    </row>
    <row r="1424" spans="8:9" ht="12.75">
      <c r="H1424" s="56"/>
      <c r="I1424" s="54"/>
    </row>
    <row r="1425" spans="8:9" ht="12.75">
      <c r="H1425" s="56"/>
      <c r="I1425" s="54"/>
    </row>
    <row r="1426" spans="8:9" ht="12.75">
      <c r="H1426" s="56"/>
      <c r="I1426" s="54"/>
    </row>
    <row r="1427" spans="8:9" ht="12.75">
      <c r="H1427" s="56"/>
      <c r="I1427" s="54"/>
    </row>
    <row r="1428" spans="8:9" ht="12.75">
      <c r="H1428" s="56"/>
      <c r="I1428" s="54"/>
    </row>
    <row r="1429" spans="8:9" ht="12.75">
      <c r="H1429" s="56"/>
      <c r="I1429" s="54"/>
    </row>
    <row r="1430" spans="8:9" ht="12.75">
      <c r="H1430" s="56"/>
      <c r="I1430" s="54"/>
    </row>
    <row r="1431" spans="8:9" ht="12.75">
      <c r="H1431" s="56"/>
      <c r="I1431" s="54"/>
    </row>
    <row r="1432" spans="8:9" ht="12.75">
      <c r="H1432" s="56"/>
      <c r="I1432" s="54"/>
    </row>
    <row r="1433" spans="8:9" ht="12.75">
      <c r="H1433" s="56"/>
      <c r="I1433" s="54"/>
    </row>
    <row r="1434" spans="8:9" ht="12.75">
      <c r="H1434" s="56"/>
      <c r="I1434" s="54"/>
    </row>
    <row r="1435" spans="8:9" ht="12.75">
      <c r="H1435" s="56"/>
      <c r="I1435" s="54"/>
    </row>
    <row r="1436" spans="8:9" ht="12.75">
      <c r="H1436" s="56"/>
      <c r="I1436" s="54"/>
    </row>
    <row r="1437" spans="8:9" ht="12.75">
      <c r="H1437" s="56"/>
      <c r="I1437" s="54"/>
    </row>
    <row r="1438" spans="8:9" ht="12.75">
      <c r="H1438" s="56"/>
      <c r="I1438" s="54"/>
    </row>
    <row r="1439" spans="8:9" ht="12.75">
      <c r="H1439" s="56"/>
      <c r="I1439" s="54"/>
    </row>
    <row r="1440" spans="8:9" ht="12.75">
      <c r="H1440" s="56"/>
      <c r="I1440" s="54"/>
    </row>
    <row r="1441" spans="8:9" ht="12.75">
      <c r="H1441" s="56"/>
      <c r="I1441" s="54"/>
    </row>
    <row r="1442" spans="8:9" ht="12.75">
      <c r="H1442" s="56"/>
      <c r="I1442" s="54"/>
    </row>
    <row r="1443" spans="8:9" ht="12.75">
      <c r="H1443" s="56"/>
      <c r="I1443" s="54"/>
    </row>
    <row r="1444" spans="8:9" ht="12.75">
      <c r="H1444" s="56"/>
      <c r="I1444" s="54"/>
    </row>
    <row r="1445" spans="8:9" ht="12.75">
      <c r="H1445" s="56"/>
      <c r="I1445" s="54"/>
    </row>
    <row r="1446" spans="8:9" ht="12.75">
      <c r="H1446" s="56"/>
      <c r="I1446" s="54"/>
    </row>
    <row r="1447" spans="8:9" ht="12.75">
      <c r="H1447" s="56"/>
      <c r="I1447" s="54"/>
    </row>
    <row r="1448" spans="8:9" ht="12.75">
      <c r="H1448" s="56"/>
      <c r="I1448" s="54"/>
    </row>
    <row r="1449" spans="8:9" ht="12.75">
      <c r="H1449" s="56"/>
      <c r="I1449" s="54"/>
    </row>
    <row r="1450" spans="8:9" ht="12.75">
      <c r="H1450" s="56"/>
      <c r="I1450" s="54"/>
    </row>
    <row r="1451" spans="8:9" ht="12.75">
      <c r="H1451" s="56"/>
      <c r="I1451" s="54"/>
    </row>
    <row r="1452" spans="8:9" ht="12.75">
      <c r="H1452" s="56"/>
      <c r="I1452" s="54"/>
    </row>
    <row r="1453" spans="8:9" ht="12.75">
      <c r="H1453" s="56"/>
      <c r="I1453" s="54"/>
    </row>
    <row r="1454" spans="8:9" ht="12.75">
      <c r="H1454" s="56"/>
      <c r="I1454" s="54"/>
    </row>
    <row r="1455" spans="8:9" ht="12.75">
      <c r="H1455" s="56"/>
      <c r="I1455" s="54"/>
    </row>
    <row r="1456" spans="8:9" ht="12.75">
      <c r="H1456" s="56"/>
      <c r="I1456" s="54"/>
    </row>
    <row r="1457" spans="8:9" ht="12.75">
      <c r="H1457" s="56"/>
      <c r="I1457" s="54"/>
    </row>
    <row r="1458" spans="8:9" ht="12.75">
      <c r="H1458" s="56"/>
      <c r="I1458" s="54"/>
    </row>
    <row r="1459" spans="8:9" ht="12.75">
      <c r="H1459" s="56"/>
      <c r="I1459" s="54"/>
    </row>
    <row r="1460" spans="8:9" ht="12.75">
      <c r="H1460" s="56"/>
      <c r="I1460" s="54"/>
    </row>
    <row r="1461" spans="8:9" ht="12.75">
      <c r="H1461" s="56"/>
      <c r="I1461" s="54"/>
    </row>
    <row r="1462" spans="8:9" ht="12.75">
      <c r="H1462" s="56"/>
      <c r="I1462" s="54"/>
    </row>
    <row r="1463" spans="8:9" ht="12.75">
      <c r="H1463" s="56"/>
      <c r="I1463" s="54"/>
    </row>
    <row r="1464" spans="8:9" ht="12.75">
      <c r="H1464" s="56"/>
      <c r="I1464" s="54"/>
    </row>
    <row r="1465" spans="8:9" ht="12.75">
      <c r="H1465" s="56"/>
      <c r="I1465" s="54"/>
    </row>
    <row r="1466" spans="8:9" ht="12.75">
      <c r="H1466" s="56"/>
      <c r="I1466" s="54"/>
    </row>
    <row r="1467" spans="8:9" ht="12.75">
      <c r="H1467" s="56"/>
      <c r="I1467" s="54"/>
    </row>
    <row r="1468" spans="8:9" ht="12.75">
      <c r="H1468" s="56"/>
      <c r="I1468" s="54"/>
    </row>
    <row r="1469" spans="8:9" ht="12.75">
      <c r="H1469" s="56"/>
      <c r="I1469" s="54"/>
    </row>
    <row r="1470" spans="8:9" ht="12.75">
      <c r="H1470" s="56"/>
      <c r="I1470" s="54"/>
    </row>
    <row r="1471" spans="8:9" ht="12.75">
      <c r="H1471" s="56"/>
      <c r="I1471" s="54"/>
    </row>
    <row r="1472" spans="8:9" ht="12.75">
      <c r="H1472" s="56"/>
      <c r="I1472" s="54"/>
    </row>
    <row r="1473" spans="8:9" ht="12.75">
      <c r="H1473" s="56"/>
      <c r="I1473" s="54"/>
    </row>
    <row r="1474" spans="8:9" ht="12.75">
      <c r="H1474" s="56"/>
      <c r="I1474" s="54"/>
    </row>
    <row r="1475" spans="8:9" ht="12.75">
      <c r="H1475" s="56"/>
      <c r="I1475" s="54"/>
    </row>
    <row r="1476" spans="8:9" ht="12.75">
      <c r="H1476" s="56"/>
      <c r="I1476" s="54"/>
    </row>
    <row r="1477" spans="8:9" ht="12.75">
      <c r="H1477" s="56"/>
      <c r="I1477" s="54"/>
    </row>
    <row r="1478" spans="8:9" ht="12.75">
      <c r="H1478" s="56"/>
      <c r="I1478" s="54"/>
    </row>
    <row r="1479" spans="8:9" ht="12.75">
      <c r="H1479" s="56"/>
      <c r="I1479" s="54"/>
    </row>
    <row r="1480" spans="8:9" ht="12.75">
      <c r="H1480" s="56"/>
      <c r="I1480" s="54"/>
    </row>
    <row r="1481" spans="8:9" ht="12.75">
      <c r="H1481" s="56"/>
      <c r="I1481" s="54"/>
    </row>
    <row r="1482" spans="8:9" ht="12.75">
      <c r="H1482" s="56"/>
      <c r="I1482" s="54"/>
    </row>
    <row r="1483" spans="8:9" ht="12.75">
      <c r="H1483" s="56"/>
      <c r="I1483" s="54"/>
    </row>
    <row r="1484" spans="8:9" ht="12.75">
      <c r="H1484" s="56"/>
      <c r="I1484" s="54"/>
    </row>
    <row r="1485" spans="8:9" ht="12.75">
      <c r="H1485" s="56"/>
      <c r="I1485" s="54"/>
    </row>
    <row r="1486" spans="8:9" ht="12.75">
      <c r="H1486" s="56"/>
      <c r="I1486" s="54"/>
    </row>
    <row r="1487" spans="8:9" ht="12.75">
      <c r="H1487" s="56"/>
      <c r="I1487" s="54"/>
    </row>
    <row r="1488" spans="8:9" ht="12.75">
      <c r="H1488" s="56"/>
      <c r="I1488" s="54"/>
    </row>
    <row r="1489" spans="8:9" ht="12.75">
      <c r="H1489" s="56"/>
      <c r="I1489" s="54"/>
    </row>
    <row r="1490" spans="8:9" ht="12.75">
      <c r="H1490" s="56"/>
      <c r="I1490" s="54"/>
    </row>
    <row r="1491" spans="8:9" ht="12.75">
      <c r="H1491" s="56"/>
      <c r="I1491" s="54"/>
    </row>
    <row r="1492" spans="8:9" ht="12.75">
      <c r="H1492" s="56"/>
      <c r="I1492" s="54"/>
    </row>
    <row r="1493" spans="8:9" ht="12.75">
      <c r="H1493" s="56"/>
      <c r="I1493" s="54"/>
    </row>
    <row r="1494" spans="8:9" ht="12.75">
      <c r="H1494" s="56"/>
      <c r="I1494" s="54"/>
    </row>
    <row r="1495" spans="8:9" ht="12.75">
      <c r="H1495" s="56"/>
      <c r="I1495" s="54"/>
    </row>
    <row r="1496" spans="8:9" ht="12.75">
      <c r="H1496" s="56"/>
      <c r="I1496" s="54"/>
    </row>
    <row r="1497" spans="8:9" ht="12.75">
      <c r="H1497" s="56"/>
      <c r="I1497" s="54"/>
    </row>
    <row r="1498" spans="8:9" ht="12.75">
      <c r="H1498" s="56"/>
      <c r="I1498" s="54"/>
    </row>
    <row r="1499" spans="8:9" ht="12.75">
      <c r="H1499" s="56"/>
      <c r="I1499" s="54"/>
    </row>
    <row r="1500" spans="8:9" ht="12.75">
      <c r="H1500" s="56"/>
      <c r="I1500" s="54"/>
    </row>
    <row r="1501" spans="8:9" ht="12.75">
      <c r="H1501" s="56"/>
      <c r="I1501" s="54"/>
    </row>
    <row r="1502" spans="8:9" ht="12.75">
      <c r="H1502" s="56"/>
      <c r="I1502" s="54"/>
    </row>
    <row r="1503" spans="8:9" ht="12.75">
      <c r="H1503" s="56"/>
      <c r="I1503" s="54"/>
    </row>
    <row r="1504" spans="8:9" ht="12.75">
      <c r="H1504" s="56"/>
      <c r="I1504" s="54"/>
    </row>
    <row r="1505" spans="8:9" ht="12.75">
      <c r="H1505" s="56"/>
      <c r="I1505" s="54"/>
    </row>
    <row r="1506" spans="8:9" ht="12.75">
      <c r="H1506" s="56"/>
      <c r="I1506" s="54"/>
    </row>
    <row r="1507" spans="8:9" ht="12.75">
      <c r="H1507" s="56"/>
      <c r="I1507" s="54"/>
    </row>
    <row r="1508" spans="8:9" ht="12.75">
      <c r="H1508" s="56"/>
      <c r="I1508" s="54"/>
    </row>
    <row r="1509" spans="8:9" ht="12.75">
      <c r="H1509" s="56"/>
      <c r="I1509" s="54"/>
    </row>
    <row r="1510" spans="8:9" ht="12.75">
      <c r="H1510" s="56"/>
      <c r="I1510" s="54"/>
    </row>
    <row r="1511" spans="8:9" ht="12.75">
      <c r="H1511" s="56"/>
      <c r="I1511" s="54"/>
    </row>
    <row r="1512" spans="8:9" ht="12.75">
      <c r="H1512" s="56"/>
      <c r="I1512" s="54"/>
    </row>
    <row r="1513" spans="8:9" ht="12.75">
      <c r="H1513" s="56"/>
      <c r="I1513" s="54"/>
    </row>
    <row r="1514" spans="8:9" ht="12.75">
      <c r="H1514" s="56"/>
      <c r="I1514" s="54"/>
    </row>
    <row r="1515" spans="8:9" ht="12.75">
      <c r="H1515" s="56"/>
      <c r="I1515" s="54"/>
    </row>
    <row r="1516" spans="8:9" ht="12.75">
      <c r="H1516" s="56"/>
      <c r="I1516" s="54"/>
    </row>
    <row r="1517" spans="8:9" ht="12.75">
      <c r="H1517" s="56"/>
      <c r="I1517" s="54"/>
    </row>
    <row r="1518" spans="8:9" ht="12.75">
      <c r="H1518" s="56"/>
      <c r="I1518" s="54"/>
    </row>
    <row r="1519" spans="8:9" ht="12.75">
      <c r="H1519" s="56"/>
      <c r="I1519" s="54"/>
    </row>
    <row r="1520" spans="8:9" ht="12.75">
      <c r="H1520" s="56"/>
      <c r="I1520" s="54"/>
    </row>
    <row r="1521" spans="8:9" ht="12.75">
      <c r="H1521" s="56"/>
      <c r="I1521" s="54"/>
    </row>
    <row r="1522" spans="8:9" ht="12.75">
      <c r="H1522" s="56"/>
      <c r="I1522" s="54"/>
    </row>
    <row r="1523" spans="8:9" ht="12.75">
      <c r="H1523" s="56"/>
      <c r="I1523" s="54"/>
    </row>
    <row r="1524" spans="8:9" ht="12.75">
      <c r="H1524" s="56"/>
      <c r="I1524" s="54"/>
    </row>
    <row r="1525" spans="8:9" ht="12.75">
      <c r="H1525" s="56"/>
      <c r="I1525" s="54"/>
    </row>
    <row r="1526" spans="8:9" ht="12.75">
      <c r="H1526" s="56"/>
      <c r="I1526" s="54"/>
    </row>
    <row r="1527" spans="8:9" ht="12.75">
      <c r="H1527" s="56"/>
      <c r="I1527" s="54"/>
    </row>
    <row r="1528" spans="8:9" ht="12.75">
      <c r="H1528" s="56"/>
      <c r="I1528" s="54"/>
    </row>
    <row r="1529" spans="8:9" ht="12.75">
      <c r="H1529" s="56"/>
      <c r="I1529" s="54"/>
    </row>
    <row r="1530" spans="8:9" ht="12.75">
      <c r="H1530" s="56"/>
      <c r="I1530" s="54"/>
    </row>
    <row r="1531" spans="8:9" ht="12.75">
      <c r="H1531" s="56"/>
      <c r="I1531" s="54"/>
    </row>
    <row r="1532" spans="8:9" ht="12.75">
      <c r="H1532" s="56"/>
      <c r="I1532" s="54"/>
    </row>
    <row r="1533" spans="8:9" ht="12.75">
      <c r="H1533" s="56"/>
      <c r="I1533" s="54"/>
    </row>
    <row r="1534" spans="8:9" ht="12.75">
      <c r="H1534" s="56"/>
      <c r="I1534" s="54"/>
    </row>
    <row r="1535" spans="8:9" ht="12.75">
      <c r="H1535" s="56"/>
      <c r="I1535" s="54"/>
    </row>
    <row r="1536" spans="8:9" ht="12.75">
      <c r="H1536" s="56"/>
      <c r="I1536" s="54"/>
    </row>
    <row r="1537" spans="8:9" ht="12.75">
      <c r="H1537" s="56"/>
      <c r="I1537" s="54"/>
    </row>
    <row r="1538" spans="8:9" ht="12.75">
      <c r="H1538" s="56"/>
      <c r="I1538" s="54"/>
    </row>
    <row r="1539" spans="8:9" ht="12.75">
      <c r="H1539" s="56"/>
      <c r="I1539" s="54"/>
    </row>
    <row r="1540" spans="8:9" ht="12.75">
      <c r="H1540" s="56"/>
      <c r="I1540" s="54"/>
    </row>
    <row r="1541" spans="8:9" ht="12.75">
      <c r="H1541" s="56"/>
      <c r="I1541" s="54"/>
    </row>
    <row r="1542" spans="8:9" ht="12.75">
      <c r="H1542" s="56"/>
      <c r="I1542" s="54"/>
    </row>
    <row r="1543" spans="8:9" ht="12.75">
      <c r="H1543" s="56"/>
      <c r="I1543" s="54"/>
    </row>
    <row r="1544" spans="8:9" ht="12.75">
      <c r="H1544" s="56"/>
      <c r="I1544" s="54"/>
    </row>
    <row r="1545" spans="8:9" ht="12.75">
      <c r="H1545" s="56"/>
      <c r="I1545" s="54"/>
    </row>
    <row r="1546" spans="8:9" ht="12.75">
      <c r="H1546" s="56"/>
      <c r="I1546" s="54"/>
    </row>
    <row r="1547" spans="8:9" ht="12.75">
      <c r="H1547" s="56"/>
      <c r="I1547" s="54"/>
    </row>
    <row r="1548" spans="8:9" ht="12.75">
      <c r="H1548" s="56"/>
      <c r="I1548" s="54"/>
    </row>
    <row r="1549" spans="8:9" ht="12.75">
      <c r="H1549" s="56"/>
      <c r="I1549" s="54"/>
    </row>
    <row r="1550" spans="8:9" ht="12.75">
      <c r="H1550" s="56"/>
      <c r="I1550" s="54"/>
    </row>
    <row r="1551" spans="8:9" ht="12.75">
      <c r="H1551" s="56"/>
      <c r="I1551" s="54"/>
    </row>
    <row r="1552" spans="8:9" ht="12.75">
      <c r="H1552" s="56"/>
      <c r="I1552" s="54"/>
    </row>
    <row r="1553" spans="8:9" ht="12.75">
      <c r="H1553" s="56"/>
      <c r="I1553" s="54"/>
    </row>
    <row r="1554" spans="8:9" ht="12.75">
      <c r="H1554" s="56"/>
      <c r="I1554" s="54"/>
    </row>
    <row r="1555" spans="8:9" ht="12.75">
      <c r="H1555" s="56"/>
      <c r="I1555" s="54"/>
    </row>
    <row r="1556" spans="8:9" ht="12.75">
      <c r="H1556" s="56"/>
      <c r="I1556" s="54"/>
    </row>
    <row r="1557" spans="8:9" ht="12.75">
      <c r="H1557" s="56"/>
      <c r="I1557" s="54"/>
    </row>
    <row r="1558" spans="8:9" ht="12.75">
      <c r="H1558" s="56"/>
      <c r="I1558" s="54"/>
    </row>
    <row r="1559" spans="8:9" ht="12.75">
      <c r="H1559" s="56"/>
      <c r="I1559" s="54"/>
    </row>
    <row r="1560" spans="8:9" ht="12.75">
      <c r="H1560" s="56"/>
      <c r="I1560" s="54"/>
    </row>
    <row r="1561" spans="8:9" ht="12.75">
      <c r="H1561" s="56"/>
      <c r="I1561" s="54"/>
    </row>
    <row r="1562" spans="8:9" ht="12.75">
      <c r="H1562" s="56"/>
      <c r="I1562" s="54"/>
    </row>
    <row r="1563" spans="8:9" ht="12.75">
      <c r="H1563" s="56"/>
      <c r="I1563" s="54"/>
    </row>
    <row r="1564" spans="8:9" ht="12.75">
      <c r="H1564" s="56"/>
      <c r="I1564" s="54"/>
    </row>
    <row r="1565" spans="8:9" ht="12.75">
      <c r="H1565" s="56"/>
      <c r="I1565" s="54"/>
    </row>
    <row r="1566" spans="8:9" ht="12.75">
      <c r="H1566" s="56"/>
      <c r="I1566" s="54"/>
    </row>
    <row r="1567" spans="8:9" ht="12.75">
      <c r="H1567" s="56"/>
      <c r="I1567" s="54"/>
    </row>
    <row r="1568" spans="8:9" ht="12.75">
      <c r="H1568" s="56"/>
      <c r="I1568" s="54"/>
    </row>
    <row r="1569" spans="8:9" ht="12.75">
      <c r="H1569" s="56"/>
      <c r="I1569" s="54"/>
    </row>
    <row r="1570" spans="8:9" ht="12.75">
      <c r="H1570" s="56"/>
      <c r="I1570" s="54"/>
    </row>
    <row r="1571" spans="8:9" ht="12.75">
      <c r="H1571" s="56"/>
      <c r="I1571" s="54"/>
    </row>
    <row r="1572" spans="8:9" ht="12.75">
      <c r="H1572" s="56"/>
      <c r="I1572" s="54"/>
    </row>
    <row r="1573" spans="8:9" ht="12.75">
      <c r="H1573" s="56"/>
      <c r="I1573" s="54"/>
    </row>
    <row r="1574" spans="8:9" ht="12.75">
      <c r="H1574" s="56"/>
      <c r="I1574" s="54"/>
    </row>
    <row r="1575" spans="8:9" ht="12.75">
      <c r="H1575" s="56"/>
      <c r="I1575" s="54"/>
    </row>
    <row r="1576" spans="8:9" ht="12.75">
      <c r="H1576" s="56"/>
      <c r="I1576" s="54"/>
    </row>
    <row r="1577" spans="8:9" ht="12.75">
      <c r="H1577" s="56"/>
      <c r="I1577" s="54"/>
    </row>
    <row r="1578" spans="8:9" ht="12.75">
      <c r="H1578" s="56"/>
      <c r="I1578" s="54"/>
    </row>
    <row r="1579" spans="8:9" ht="12.75">
      <c r="H1579" s="56"/>
      <c r="I1579" s="54"/>
    </row>
    <row r="1580" spans="8:9" ht="12.75">
      <c r="H1580" s="56"/>
      <c r="I1580" s="54"/>
    </row>
    <row r="1581" spans="8:9" ht="12.75">
      <c r="H1581" s="56"/>
      <c r="I1581" s="54"/>
    </row>
    <row r="1582" spans="8:9" ht="12.75">
      <c r="H1582" s="56"/>
      <c r="I1582" s="54"/>
    </row>
    <row r="1583" spans="8:9" ht="12.75">
      <c r="H1583" s="56"/>
      <c r="I1583" s="54"/>
    </row>
    <row r="1584" spans="8:9" ht="12.75">
      <c r="H1584" s="56"/>
      <c r="I1584" s="54"/>
    </row>
    <row r="1585" spans="8:9" ht="12.75">
      <c r="H1585" s="56"/>
      <c r="I1585" s="54"/>
    </row>
    <row r="1586" spans="8:9" ht="12.75">
      <c r="H1586" s="56"/>
      <c r="I1586" s="54"/>
    </row>
    <row r="1587" spans="8:9" ht="12.75">
      <c r="H1587" s="56"/>
      <c r="I1587" s="54"/>
    </row>
    <row r="1588" spans="8:9" ht="12.75">
      <c r="H1588" s="56"/>
      <c r="I1588" s="54"/>
    </row>
    <row r="1589" spans="8:9" ht="12.75">
      <c r="H1589" s="56"/>
      <c r="I1589" s="54"/>
    </row>
    <row r="1590" spans="8:9" ht="12.75">
      <c r="H1590" s="56"/>
      <c r="I1590" s="54"/>
    </row>
    <row r="1591" spans="8:9" ht="12.75">
      <c r="H1591" s="56"/>
      <c r="I1591" s="54"/>
    </row>
    <row r="1592" spans="8:9" ht="12.75">
      <c r="H1592" s="56"/>
      <c r="I1592" s="54"/>
    </row>
    <row r="1593" spans="8:9" ht="12.75">
      <c r="H1593" s="56"/>
      <c r="I1593" s="54"/>
    </row>
    <row r="1594" spans="8:9" ht="12.75">
      <c r="H1594" s="56"/>
      <c r="I1594" s="54"/>
    </row>
    <row r="1595" spans="8:9" ht="12.75">
      <c r="H1595" s="56"/>
      <c r="I1595" s="54"/>
    </row>
    <row r="1596" spans="8:9" ht="12.75">
      <c r="H1596" s="56"/>
      <c r="I1596" s="54"/>
    </row>
    <row r="1597" spans="8:9" ht="12.75">
      <c r="H1597" s="56"/>
      <c r="I1597" s="54"/>
    </row>
    <row r="1598" spans="8:9" ht="12.75">
      <c r="H1598" s="56"/>
      <c r="I1598" s="54"/>
    </row>
    <row r="1599" spans="8:9" ht="12.75">
      <c r="H1599" s="56"/>
      <c r="I1599" s="54"/>
    </row>
    <row r="1600" spans="8:9" ht="12.75">
      <c r="H1600" s="56"/>
      <c r="I1600" s="54"/>
    </row>
    <row r="1601" spans="8:9" ht="12.75">
      <c r="H1601" s="56"/>
      <c r="I1601" s="54"/>
    </row>
    <row r="1602" spans="8:9" ht="12.75">
      <c r="H1602" s="56"/>
      <c r="I1602" s="54"/>
    </row>
    <row r="1603" spans="8:9" ht="12.75">
      <c r="H1603" s="56"/>
      <c r="I1603" s="54"/>
    </row>
    <row r="1604" spans="8:9" ht="12.75">
      <c r="H1604" s="56"/>
      <c r="I1604" s="54"/>
    </row>
    <row r="1605" spans="8:9" ht="12.75">
      <c r="H1605" s="56"/>
      <c r="I1605" s="54"/>
    </row>
    <row r="1606" spans="8:9" ht="12.75">
      <c r="H1606" s="56"/>
      <c r="I1606" s="54"/>
    </row>
    <row r="1607" spans="8:9" ht="12.75">
      <c r="H1607" s="56"/>
      <c r="I1607" s="54"/>
    </row>
    <row r="1608" spans="8:9" ht="12.75">
      <c r="H1608" s="56"/>
      <c r="I1608" s="54"/>
    </row>
    <row r="1609" spans="8:9" ht="12.75">
      <c r="H1609" s="56"/>
      <c r="I1609" s="54"/>
    </row>
    <row r="1610" spans="8:9" ht="12.75">
      <c r="H1610" s="56"/>
      <c r="I1610" s="54"/>
    </row>
    <row r="1611" spans="8:9" ht="12.75">
      <c r="H1611" s="56"/>
      <c r="I1611" s="54"/>
    </row>
    <row r="1612" spans="8:9" ht="12.75">
      <c r="H1612" s="56"/>
      <c r="I1612" s="54"/>
    </row>
    <row r="1613" spans="8:9" ht="12.75">
      <c r="H1613" s="56"/>
      <c r="I1613" s="54"/>
    </row>
    <row r="1614" spans="8:9" ht="12.75">
      <c r="H1614" s="56"/>
      <c r="I1614" s="54"/>
    </row>
    <row r="1615" spans="8:9" ht="12.75">
      <c r="H1615" s="56"/>
      <c r="I1615" s="54"/>
    </row>
    <row r="1616" spans="8:9" ht="12.75">
      <c r="H1616" s="56"/>
      <c r="I1616" s="54"/>
    </row>
    <row r="1617" spans="8:9" ht="12.75">
      <c r="H1617" s="56"/>
      <c r="I1617" s="54"/>
    </row>
    <row r="1618" spans="8:9" ht="12.75">
      <c r="H1618" s="56"/>
      <c r="I1618" s="54"/>
    </row>
    <row r="1619" spans="8:9" ht="12.75">
      <c r="H1619" s="56"/>
      <c r="I1619" s="54"/>
    </row>
    <row r="1620" spans="8:9" ht="12.75">
      <c r="H1620" s="56"/>
      <c r="I1620" s="54"/>
    </row>
    <row r="1621" spans="8:9" ht="12.75">
      <c r="H1621" s="56"/>
      <c r="I1621" s="54"/>
    </row>
    <row r="1622" spans="8:9" ht="12.75">
      <c r="H1622" s="56"/>
      <c r="I1622" s="54"/>
    </row>
    <row r="1623" spans="8:9" ht="12.75">
      <c r="H1623" s="56"/>
      <c r="I1623" s="54"/>
    </row>
    <row r="1624" spans="8:9" ht="12.75">
      <c r="H1624" s="56"/>
      <c r="I1624" s="54"/>
    </row>
    <row r="1625" spans="8:9" ht="12.75">
      <c r="H1625" s="56"/>
      <c r="I1625" s="54"/>
    </row>
    <row r="1626" spans="8:9" ht="12.75">
      <c r="H1626" s="56"/>
      <c r="I1626" s="54"/>
    </row>
    <row r="1627" spans="8:9" ht="12.75">
      <c r="H1627" s="56"/>
      <c r="I1627" s="54"/>
    </row>
    <row r="1628" spans="8:9" ht="12.75">
      <c r="H1628" s="56"/>
      <c r="I1628" s="54"/>
    </row>
    <row r="1629" spans="8:9" ht="12.75">
      <c r="H1629" s="56"/>
      <c r="I1629" s="54"/>
    </row>
    <row r="1630" spans="8:9" ht="12.75">
      <c r="H1630" s="56"/>
      <c r="I1630" s="54"/>
    </row>
    <row r="1631" spans="8:9" ht="12.75">
      <c r="H1631" s="56"/>
      <c r="I1631" s="54"/>
    </row>
    <row r="1632" spans="8:9" ht="12.75">
      <c r="H1632" s="56"/>
      <c r="I1632" s="54"/>
    </row>
    <row r="1633" spans="8:9" ht="12.75">
      <c r="H1633" s="56"/>
      <c r="I1633" s="54"/>
    </row>
    <row r="1634" spans="8:9" ht="12.75">
      <c r="H1634" s="56"/>
      <c r="I1634" s="54"/>
    </row>
    <row r="1635" spans="8:9" ht="12.75">
      <c r="H1635" s="56"/>
      <c r="I1635" s="54"/>
    </row>
    <row r="1636" spans="8:9" ht="12.75">
      <c r="H1636" s="56"/>
      <c r="I1636" s="54"/>
    </row>
    <row r="1637" spans="8:9" ht="12.75">
      <c r="H1637" s="56"/>
      <c r="I1637" s="54"/>
    </row>
    <row r="1638" spans="8:9" ht="12.75">
      <c r="H1638" s="56"/>
      <c r="I1638" s="54"/>
    </row>
    <row r="1639" spans="8:9" ht="12.75">
      <c r="H1639" s="56"/>
      <c r="I1639" s="54"/>
    </row>
    <row r="1640" spans="8:9" ht="12.75">
      <c r="H1640" s="56"/>
      <c r="I1640" s="54"/>
    </row>
    <row r="1641" spans="8:9" ht="12.75">
      <c r="H1641" s="56"/>
      <c r="I1641" s="54"/>
    </row>
    <row r="1642" spans="8:9" ht="12.75">
      <c r="H1642" s="56"/>
      <c r="I1642" s="54"/>
    </row>
    <row r="1643" spans="8:9" ht="12.75">
      <c r="H1643" s="56"/>
      <c r="I1643" s="54"/>
    </row>
    <row r="1644" spans="8:9" ht="12.75">
      <c r="H1644" s="56"/>
      <c r="I1644" s="54"/>
    </row>
    <row r="1645" spans="8:9" ht="12.75">
      <c r="H1645" s="56"/>
      <c r="I1645" s="54"/>
    </row>
    <row r="1646" spans="8:9" ht="12.75">
      <c r="H1646" s="56"/>
      <c r="I1646" s="54"/>
    </row>
    <row r="1647" spans="8:9" ht="12.75">
      <c r="H1647" s="56"/>
      <c r="I1647" s="54"/>
    </row>
    <row r="1648" spans="8:9" ht="12.75">
      <c r="H1648" s="56"/>
      <c r="I1648" s="54"/>
    </row>
    <row r="1649" spans="8:9" ht="12.75">
      <c r="H1649" s="56"/>
      <c r="I1649" s="54"/>
    </row>
    <row r="1650" spans="8:9" ht="12.75">
      <c r="H1650" s="56"/>
      <c r="I1650" s="54"/>
    </row>
    <row r="1651" spans="8:9" ht="12.75">
      <c r="H1651" s="56"/>
      <c r="I1651" s="54"/>
    </row>
    <row r="1652" spans="8:9" ht="12.75">
      <c r="H1652" s="56"/>
      <c r="I1652" s="54"/>
    </row>
    <row r="1653" spans="8:9" ht="12.75">
      <c r="H1653" s="56"/>
      <c r="I1653" s="54"/>
    </row>
    <row r="1654" spans="8:9" ht="12.75">
      <c r="H1654" s="56"/>
      <c r="I1654" s="54"/>
    </row>
    <row r="1655" spans="8:9" ht="12.75">
      <c r="H1655" s="56"/>
      <c r="I1655" s="54"/>
    </row>
    <row r="1656" spans="8:9" ht="12.75">
      <c r="H1656" s="56"/>
      <c r="I1656" s="54"/>
    </row>
    <row r="1657" spans="8:9" ht="12.75">
      <c r="H1657" s="56"/>
      <c r="I1657" s="54"/>
    </row>
    <row r="1658" spans="8:9" ht="12.75">
      <c r="H1658" s="56"/>
      <c r="I1658" s="54"/>
    </row>
    <row r="1659" spans="8:9" ht="12.75">
      <c r="H1659" s="56"/>
      <c r="I1659" s="54"/>
    </row>
    <row r="1660" spans="8:9" ht="12.75">
      <c r="H1660" s="56"/>
      <c r="I1660" s="54"/>
    </row>
    <row r="1661" spans="8:9" ht="12.75">
      <c r="H1661" s="56"/>
      <c r="I1661" s="54"/>
    </row>
    <row r="1662" spans="8:9" ht="12.75">
      <c r="H1662" s="56"/>
      <c r="I1662" s="54"/>
    </row>
    <row r="1663" spans="8:9" ht="12.75">
      <c r="H1663" s="56"/>
      <c r="I1663" s="54"/>
    </row>
    <row r="1664" spans="8:9" ht="12.75">
      <c r="H1664" s="56"/>
      <c r="I1664" s="54"/>
    </row>
    <row r="1665" spans="8:9" ht="12.75">
      <c r="H1665" s="56"/>
      <c r="I1665" s="54"/>
    </row>
    <row r="1666" spans="8:9" ht="12.75">
      <c r="H1666" s="56"/>
      <c r="I1666" s="54"/>
    </row>
    <row r="1667" spans="8:9" ht="12.75">
      <c r="H1667" s="56"/>
      <c r="I1667" s="54"/>
    </row>
    <row r="1668" spans="8:9" ht="12.75">
      <c r="H1668" s="56"/>
      <c r="I1668" s="54"/>
    </row>
    <row r="1669" spans="8:9" ht="12.75">
      <c r="H1669" s="56"/>
      <c r="I1669" s="54"/>
    </row>
    <row r="1670" spans="8:9" ht="12.75">
      <c r="H1670" s="56"/>
      <c r="I1670" s="54"/>
    </row>
    <row r="1671" spans="8:9" ht="12.75">
      <c r="H1671" s="56"/>
      <c r="I1671" s="54"/>
    </row>
    <row r="1672" spans="8:9" ht="12.75">
      <c r="H1672" s="56"/>
      <c r="I1672" s="54"/>
    </row>
    <row r="1673" spans="8:9" ht="12.75">
      <c r="H1673" s="56"/>
      <c r="I1673" s="54"/>
    </row>
    <row r="1674" spans="8:9" ht="12.75">
      <c r="H1674" s="56"/>
      <c r="I1674" s="54"/>
    </row>
    <row r="1675" spans="8:9" ht="12.75">
      <c r="H1675" s="56"/>
      <c r="I1675" s="54"/>
    </row>
    <row r="1676" spans="8:9" ht="12.75">
      <c r="H1676" s="56"/>
      <c r="I1676" s="54"/>
    </row>
    <row r="1677" spans="8:9" ht="12.75">
      <c r="H1677" s="56"/>
      <c r="I1677" s="54"/>
    </row>
    <row r="1678" spans="8:9" ht="12.75">
      <c r="H1678" s="56"/>
      <c r="I1678" s="54"/>
    </row>
    <row r="1679" spans="8:9" ht="12.75">
      <c r="H1679" s="56"/>
      <c r="I1679" s="54"/>
    </row>
    <row r="1680" spans="8:9" ht="12.75">
      <c r="H1680" s="56"/>
      <c r="I1680" s="54"/>
    </row>
    <row r="1681" spans="8:9" ht="12.75">
      <c r="H1681" s="56"/>
      <c r="I1681" s="54"/>
    </row>
    <row r="1682" spans="8:9" ht="12.75">
      <c r="H1682" s="56"/>
      <c r="I1682" s="54"/>
    </row>
    <row r="1683" spans="8:9" ht="12.75">
      <c r="H1683" s="56"/>
      <c r="I1683" s="54"/>
    </row>
    <row r="1684" spans="8:9" ht="12.75">
      <c r="H1684" s="56"/>
      <c r="I1684" s="54"/>
    </row>
    <row r="1685" spans="8:9" ht="12.75">
      <c r="H1685" s="56"/>
      <c r="I1685" s="54"/>
    </row>
    <row r="1686" spans="8:9" ht="12.75">
      <c r="H1686" s="56"/>
      <c r="I1686" s="54"/>
    </row>
    <row r="1687" spans="8:9" ht="12.75">
      <c r="H1687" s="56"/>
      <c r="I1687" s="54"/>
    </row>
    <row r="1688" spans="8:9" ht="12.75">
      <c r="H1688" s="56"/>
      <c r="I1688" s="54"/>
    </row>
    <row r="1689" spans="8:9" ht="12.75">
      <c r="H1689" s="56"/>
      <c r="I1689" s="54"/>
    </row>
    <row r="1690" spans="8:9" ht="12.75">
      <c r="H1690" s="56"/>
      <c r="I1690" s="54"/>
    </row>
    <row r="1691" spans="8:9" ht="12.75">
      <c r="H1691" s="56"/>
      <c r="I1691" s="54"/>
    </row>
    <row r="1692" spans="8:9" ht="12.75">
      <c r="H1692" s="56"/>
      <c r="I1692" s="54"/>
    </row>
    <row r="1693" spans="8:9" ht="12.75">
      <c r="H1693" s="56"/>
      <c r="I1693" s="54"/>
    </row>
    <row r="1694" spans="8:9" ht="12.75">
      <c r="H1694" s="56"/>
      <c r="I1694" s="54"/>
    </row>
    <row r="1695" spans="8:9" ht="12.75">
      <c r="H1695" s="56"/>
      <c r="I1695" s="54"/>
    </row>
    <row r="1696" spans="8:9" ht="12.75">
      <c r="H1696" s="56"/>
      <c r="I1696" s="54"/>
    </row>
    <row r="1697" spans="8:9" ht="12.75">
      <c r="H1697" s="56"/>
      <c r="I1697" s="54"/>
    </row>
    <row r="1698" spans="8:9" ht="12.75">
      <c r="H1698" s="56"/>
      <c r="I1698" s="54"/>
    </row>
    <row r="1699" spans="8:9" ht="12.75">
      <c r="H1699" s="56"/>
      <c r="I1699" s="54"/>
    </row>
    <row r="1700" spans="8:9" ht="12.75">
      <c r="H1700" s="56"/>
      <c r="I1700" s="54"/>
    </row>
    <row r="1701" spans="8:9" ht="12.75">
      <c r="H1701" s="56"/>
      <c r="I1701" s="54"/>
    </row>
    <row r="1702" spans="8:9" ht="12.75">
      <c r="H1702" s="56"/>
      <c r="I1702" s="54"/>
    </row>
    <row r="1703" spans="8:9" ht="12.75">
      <c r="H1703" s="56"/>
      <c r="I1703" s="54"/>
    </row>
    <row r="1704" spans="8:9" ht="12.75">
      <c r="H1704" s="56"/>
      <c r="I1704" s="54"/>
    </row>
    <row r="1705" spans="8:9" ht="12.75">
      <c r="H1705" s="56"/>
      <c r="I1705" s="54"/>
    </row>
    <row r="1706" spans="8:9" ht="12.75">
      <c r="H1706" s="56"/>
      <c r="I1706" s="54"/>
    </row>
    <row r="1707" spans="8:9" ht="12.75">
      <c r="H1707" s="56"/>
      <c r="I1707" s="54"/>
    </row>
    <row r="1708" spans="8:9" ht="12.75">
      <c r="H1708" s="56"/>
      <c r="I1708" s="54"/>
    </row>
    <row r="1709" spans="8:9" ht="12.75">
      <c r="H1709" s="56"/>
      <c r="I1709" s="54"/>
    </row>
    <row r="1710" spans="8:9" ht="12.75">
      <c r="H1710" s="56"/>
      <c r="I1710" s="54"/>
    </row>
    <row r="1711" spans="8:9" ht="12.75">
      <c r="H1711" s="56"/>
      <c r="I1711" s="54"/>
    </row>
    <row r="1712" spans="8:9" ht="12.75">
      <c r="H1712" s="56"/>
      <c r="I1712" s="54"/>
    </row>
    <row r="1713" spans="8:9" ht="12.75">
      <c r="H1713" s="56"/>
      <c r="I1713" s="54"/>
    </row>
    <row r="1714" spans="8:9" ht="12.75">
      <c r="H1714" s="56"/>
      <c r="I1714" s="54"/>
    </row>
    <row r="1715" spans="8:9" ht="12.75">
      <c r="H1715" s="56"/>
      <c r="I1715" s="54"/>
    </row>
    <row r="1716" spans="8:9" ht="12.75">
      <c r="H1716" s="56"/>
      <c r="I1716" s="54"/>
    </row>
    <row r="1717" spans="8:9" ht="12.75">
      <c r="H1717" s="56"/>
      <c r="I1717" s="54"/>
    </row>
    <row r="1718" spans="8:9" ht="12.75">
      <c r="H1718" s="56"/>
      <c r="I1718" s="54"/>
    </row>
    <row r="1719" spans="8:9" ht="12.75">
      <c r="H1719" s="56"/>
      <c r="I1719" s="54"/>
    </row>
    <row r="1720" spans="8:9" ht="12.75">
      <c r="H1720" s="56"/>
      <c r="I1720" s="54"/>
    </row>
    <row r="1721" spans="8:9" ht="12.75">
      <c r="H1721" s="56"/>
      <c r="I1721" s="54"/>
    </row>
    <row r="1722" spans="8:9" ht="12.75">
      <c r="H1722" s="56"/>
      <c r="I1722" s="54"/>
    </row>
    <row r="1723" spans="8:9" ht="12.75">
      <c r="H1723" s="56"/>
      <c r="I1723" s="54"/>
    </row>
    <row r="1724" spans="8:9" ht="12.75">
      <c r="H1724" s="56"/>
      <c r="I1724" s="54"/>
    </row>
    <row r="1725" spans="8:9" ht="12.75">
      <c r="H1725" s="56"/>
      <c r="I1725" s="54"/>
    </row>
    <row r="1726" spans="8:9" ht="12.75">
      <c r="H1726" s="56"/>
      <c r="I1726" s="54"/>
    </row>
    <row r="1727" spans="8:9" ht="12.75">
      <c r="H1727" s="56"/>
      <c r="I1727" s="54"/>
    </row>
    <row r="1728" spans="8:9" ht="12.75">
      <c r="H1728" s="56"/>
      <c r="I1728" s="54"/>
    </row>
    <row r="1729" spans="8:9" ht="12.75">
      <c r="H1729" s="56"/>
      <c r="I1729" s="54"/>
    </row>
    <row r="1730" spans="8:9" ht="12.75">
      <c r="H1730" s="56"/>
      <c r="I1730" s="54"/>
    </row>
    <row r="1731" spans="8:9" ht="12.75">
      <c r="H1731" s="56"/>
      <c r="I1731" s="54"/>
    </row>
    <row r="1732" spans="8:9" ht="12.75">
      <c r="H1732" s="56"/>
      <c r="I1732" s="54"/>
    </row>
    <row r="1733" spans="8:9" ht="12.75">
      <c r="H1733" s="56"/>
      <c r="I1733" s="54"/>
    </row>
    <row r="1734" spans="8:9" ht="12.75">
      <c r="H1734" s="56"/>
      <c r="I1734" s="54"/>
    </row>
    <row r="1735" spans="8:9" ht="12.75">
      <c r="H1735" s="56"/>
      <c r="I1735" s="54"/>
    </row>
    <row r="1736" spans="8:9" ht="12.75">
      <c r="H1736" s="56"/>
      <c r="I1736" s="54"/>
    </row>
    <row r="1737" spans="8:9" ht="12.75">
      <c r="H1737" s="56"/>
      <c r="I1737" s="54"/>
    </row>
    <row r="1738" spans="8:9" ht="12.75">
      <c r="H1738" s="56"/>
      <c r="I1738" s="54"/>
    </row>
    <row r="1739" spans="8:9" ht="12.75">
      <c r="H1739" s="56"/>
      <c r="I1739" s="54"/>
    </row>
    <row r="1740" spans="8:9" ht="12.75">
      <c r="H1740" s="56"/>
      <c r="I1740" s="54"/>
    </row>
    <row r="1741" spans="8:9" ht="12.75">
      <c r="H1741" s="56"/>
      <c r="I1741" s="54"/>
    </row>
    <row r="1742" spans="8:9" ht="12.75">
      <c r="H1742" s="56"/>
      <c r="I1742" s="54"/>
    </row>
    <row r="1743" spans="8:9" ht="12.75">
      <c r="H1743" s="56"/>
      <c r="I1743" s="54"/>
    </row>
    <row r="1744" spans="8:9" ht="12.75">
      <c r="H1744" s="56"/>
      <c r="I1744" s="54"/>
    </row>
    <row r="1745" spans="8:9" ht="12.75">
      <c r="H1745" s="56"/>
      <c r="I1745" s="54"/>
    </row>
    <row r="1746" spans="8:9" ht="12.75">
      <c r="H1746" s="56"/>
      <c r="I1746" s="54"/>
    </row>
    <row r="1747" spans="8:9" ht="12.75">
      <c r="H1747" s="56"/>
      <c r="I1747" s="54"/>
    </row>
    <row r="1748" spans="8:9" ht="12.75">
      <c r="H1748" s="56"/>
      <c r="I1748" s="54"/>
    </row>
    <row r="1749" spans="8:9" ht="12.75">
      <c r="H1749" s="56"/>
      <c r="I1749" s="54"/>
    </row>
    <row r="1750" spans="8:9" ht="12.75">
      <c r="H1750" s="56"/>
      <c r="I1750" s="54"/>
    </row>
    <row r="1751" spans="8:9" ht="12.75">
      <c r="H1751" s="56"/>
      <c r="I1751" s="54"/>
    </row>
    <row r="1752" spans="8:9" ht="12.75">
      <c r="H1752" s="56"/>
      <c r="I1752" s="54"/>
    </row>
    <row r="1753" spans="8:9" ht="12.75">
      <c r="H1753" s="56"/>
      <c r="I1753" s="54"/>
    </row>
    <row r="1754" spans="8:9" ht="12.75">
      <c r="H1754" s="56"/>
      <c r="I1754" s="54"/>
    </row>
    <row r="1755" spans="8:9" ht="12.75">
      <c r="H1755" s="56"/>
      <c r="I1755" s="54"/>
    </row>
    <row r="1756" spans="8:9" ht="12.75">
      <c r="H1756" s="56"/>
      <c r="I1756" s="54"/>
    </row>
    <row r="1757" spans="8:9" ht="12.75">
      <c r="H1757" s="56"/>
      <c r="I1757" s="54"/>
    </row>
    <row r="1758" spans="8:9" ht="12.75">
      <c r="H1758" s="56"/>
      <c r="I1758" s="54"/>
    </row>
    <row r="1759" spans="8:9" ht="12.75">
      <c r="H1759" s="56"/>
      <c r="I1759" s="54"/>
    </row>
    <row r="1760" spans="8:9" ht="12.75">
      <c r="H1760" s="56"/>
      <c r="I1760" s="54"/>
    </row>
    <row r="1761" spans="8:9" ht="12.75">
      <c r="H1761" s="56"/>
      <c r="I1761" s="54"/>
    </row>
    <row r="1762" spans="8:9" ht="12.75">
      <c r="H1762" s="56"/>
      <c r="I1762" s="54"/>
    </row>
    <row r="1763" spans="8:9" ht="12.75">
      <c r="H1763" s="56"/>
      <c r="I1763" s="54"/>
    </row>
    <row r="1764" spans="8:9" ht="12.75">
      <c r="H1764" s="56"/>
      <c r="I1764" s="54"/>
    </row>
    <row r="1765" spans="8:9" ht="12.75">
      <c r="H1765" s="56"/>
      <c r="I1765" s="54"/>
    </row>
    <row r="1766" spans="8:9" ht="12.75">
      <c r="H1766" s="56"/>
      <c r="I1766" s="54"/>
    </row>
    <row r="1767" spans="8:9" ht="12.75">
      <c r="H1767" s="56"/>
      <c r="I1767" s="54"/>
    </row>
    <row r="1768" spans="8:9" ht="12.75">
      <c r="H1768" s="56"/>
      <c r="I1768" s="54"/>
    </row>
    <row r="1769" spans="8:9" ht="12.75">
      <c r="H1769" s="56"/>
      <c r="I1769" s="54"/>
    </row>
    <row r="1770" spans="8:9" ht="12.75">
      <c r="H1770" s="56"/>
      <c r="I1770" s="54"/>
    </row>
    <row r="1771" spans="8:9" ht="12.75">
      <c r="H1771" s="56"/>
      <c r="I1771" s="54"/>
    </row>
    <row r="1772" spans="8:9" ht="12.75">
      <c r="H1772" s="56"/>
      <c r="I1772" s="54"/>
    </row>
    <row r="1773" spans="8:9" ht="12.75">
      <c r="H1773" s="56"/>
      <c r="I1773" s="54"/>
    </row>
    <row r="1774" spans="8:9" ht="12.75">
      <c r="H1774" s="56"/>
      <c r="I1774" s="54"/>
    </row>
    <row r="1775" spans="8:9" ht="12.75">
      <c r="H1775" s="56"/>
      <c r="I1775" s="54"/>
    </row>
    <row r="1776" spans="8:9" ht="12.75">
      <c r="H1776" s="56"/>
      <c r="I1776" s="54"/>
    </row>
    <row r="1777" spans="8:9" ht="12.75">
      <c r="H1777" s="56"/>
      <c r="I1777" s="54"/>
    </row>
    <row r="1778" spans="8:9" ht="12.75">
      <c r="H1778" s="56"/>
      <c r="I1778" s="54"/>
    </row>
    <row r="1779" spans="8:9" ht="12.75">
      <c r="H1779" s="56"/>
      <c r="I1779" s="54"/>
    </row>
    <row r="1780" spans="8:9" ht="12.75">
      <c r="H1780" s="56"/>
      <c r="I1780" s="54"/>
    </row>
    <row r="1781" spans="8:9" ht="12.75">
      <c r="H1781" s="56"/>
      <c r="I1781" s="54"/>
    </row>
    <row r="1782" spans="8:9" ht="12.75">
      <c r="H1782" s="56"/>
      <c r="I1782" s="54"/>
    </row>
    <row r="1783" spans="8:9" ht="12.75">
      <c r="H1783" s="56"/>
      <c r="I1783" s="54"/>
    </row>
    <row r="1784" spans="8:9" ht="12.75">
      <c r="H1784" s="56"/>
      <c r="I1784" s="54"/>
    </row>
    <row r="1785" spans="8:9" ht="12.75">
      <c r="H1785" s="56"/>
      <c r="I1785" s="54"/>
    </row>
    <row r="1786" spans="8:9" ht="12.75">
      <c r="H1786" s="56"/>
      <c r="I1786" s="54"/>
    </row>
    <row r="1787" spans="8:9" ht="12.75">
      <c r="H1787" s="56"/>
      <c r="I1787" s="54"/>
    </row>
    <row r="1788" spans="8:9" ht="12.75">
      <c r="H1788" s="56"/>
      <c r="I1788" s="54"/>
    </row>
    <row r="1789" spans="8:9" ht="12.75">
      <c r="H1789" s="56"/>
      <c r="I1789" s="54"/>
    </row>
    <row r="1790" spans="8:9" ht="12.75">
      <c r="H1790" s="56"/>
      <c r="I1790" s="54"/>
    </row>
    <row r="1791" spans="8:9" ht="12.75">
      <c r="H1791" s="56"/>
      <c r="I1791" s="54"/>
    </row>
    <row r="1792" spans="8:9" ht="12.75">
      <c r="H1792" s="56"/>
      <c r="I1792" s="54"/>
    </row>
    <row r="1793" spans="8:9" ht="12.75">
      <c r="H1793" s="56"/>
      <c r="I1793" s="54"/>
    </row>
    <row r="1794" spans="8:9" ht="12.75">
      <c r="H1794" s="56"/>
      <c r="I1794" s="54"/>
    </row>
    <row r="1795" spans="8:9" ht="12.75">
      <c r="H1795" s="56"/>
      <c r="I1795" s="54"/>
    </row>
    <row r="1796" spans="8:9" ht="12.75">
      <c r="H1796" s="56"/>
      <c r="I1796" s="54"/>
    </row>
    <row r="1797" spans="8:9" ht="12.75">
      <c r="H1797" s="56"/>
      <c r="I1797" s="54"/>
    </row>
    <row r="1798" spans="8:9" ht="12.75">
      <c r="H1798" s="56"/>
      <c r="I1798" s="54"/>
    </row>
    <row r="1799" spans="8:9" ht="12.75">
      <c r="H1799" s="56"/>
      <c r="I1799" s="54"/>
    </row>
    <row r="1800" spans="8:9" ht="12.75">
      <c r="H1800" s="56"/>
      <c r="I1800" s="54"/>
    </row>
    <row r="1801" spans="8:9" ht="12.75">
      <c r="H1801" s="56"/>
      <c r="I1801" s="54"/>
    </row>
    <row r="1802" spans="8:9" ht="12.75">
      <c r="H1802" s="56"/>
      <c r="I1802" s="54"/>
    </row>
    <row r="1803" spans="8:9" ht="12.75">
      <c r="H1803" s="56"/>
      <c r="I1803" s="54"/>
    </row>
    <row r="1804" spans="8:9" ht="12.75">
      <c r="H1804" s="56"/>
      <c r="I1804" s="54"/>
    </row>
    <row r="1805" spans="8:9" ht="12.75">
      <c r="H1805" s="56"/>
      <c r="I1805" s="54"/>
    </row>
    <row r="1806" spans="8:9" ht="12.75">
      <c r="H1806" s="56"/>
      <c r="I1806" s="54"/>
    </row>
    <row r="1807" spans="8:9" ht="12.75">
      <c r="H1807" s="56"/>
      <c r="I1807" s="54"/>
    </row>
    <row r="1808" spans="8:9" ht="12.75">
      <c r="H1808" s="56"/>
      <c r="I1808" s="54"/>
    </row>
    <row r="1809" spans="8:9" ht="12.75">
      <c r="H1809" s="56"/>
      <c r="I1809" s="54"/>
    </row>
    <row r="1810" spans="8:9" ht="12.75">
      <c r="H1810" s="56"/>
      <c r="I1810" s="54"/>
    </row>
    <row r="1811" spans="8:9" ht="12.75">
      <c r="H1811" s="56"/>
      <c r="I1811" s="54"/>
    </row>
    <row r="1812" spans="8:9" ht="12.75">
      <c r="H1812" s="56"/>
      <c r="I1812" s="54"/>
    </row>
    <row r="1813" spans="8:9" ht="12.75">
      <c r="H1813" s="56"/>
      <c r="I1813" s="54"/>
    </row>
    <row r="1814" spans="8:9" ht="12.75">
      <c r="H1814" s="56"/>
      <c r="I1814" s="54"/>
    </row>
    <row r="1815" spans="8:9" ht="12.75">
      <c r="H1815" s="56"/>
      <c r="I1815" s="54"/>
    </row>
    <row r="1816" spans="8:9" ht="12.75">
      <c r="H1816" s="56"/>
      <c r="I1816" s="54"/>
    </row>
    <row r="1817" spans="8:9" ht="12.75">
      <c r="H1817" s="56"/>
      <c r="I1817" s="54"/>
    </row>
    <row r="1818" spans="8:9" ht="12.75">
      <c r="H1818" s="56"/>
      <c r="I1818" s="54"/>
    </row>
    <row r="1819" spans="8:9" ht="12.75">
      <c r="H1819" s="56"/>
      <c r="I1819" s="54"/>
    </row>
    <row r="1820" spans="8:9" ht="12.75">
      <c r="H1820" s="56"/>
      <c r="I1820" s="54"/>
    </row>
    <row r="1821" spans="8:9" ht="12.75">
      <c r="H1821" s="56"/>
      <c r="I1821" s="54"/>
    </row>
    <row r="1822" spans="8:9" ht="12.75">
      <c r="H1822" s="56"/>
      <c r="I1822" s="54"/>
    </row>
    <row r="1823" spans="8:9" ht="12.75">
      <c r="H1823" s="56"/>
      <c r="I1823" s="54"/>
    </row>
    <row r="1824" spans="8:9" ht="12.75">
      <c r="H1824" s="56"/>
      <c r="I1824" s="54"/>
    </row>
    <row r="1825" spans="8:9" ht="12.75">
      <c r="H1825" s="56"/>
      <c r="I1825" s="54"/>
    </row>
    <row r="1826" spans="8:9" ht="12.75">
      <c r="H1826" s="56"/>
      <c r="I1826" s="54"/>
    </row>
    <row r="1827" spans="8:9" ht="12.75">
      <c r="H1827" s="56"/>
      <c r="I1827" s="54"/>
    </row>
    <row r="1828" spans="8:9" ht="12.75">
      <c r="H1828" s="56"/>
      <c r="I1828" s="54"/>
    </row>
    <row r="1829" spans="8:9" ht="12.75">
      <c r="H1829" s="56"/>
      <c r="I1829" s="54"/>
    </row>
    <row r="1830" spans="8:9" ht="12.75">
      <c r="H1830" s="56"/>
      <c r="I1830" s="54"/>
    </row>
    <row r="1831" spans="8:9" ht="12.75">
      <c r="H1831" s="56"/>
      <c r="I1831" s="54"/>
    </row>
    <row r="1832" spans="8:9" ht="12.75">
      <c r="H1832" s="56"/>
      <c r="I1832" s="54"/>
    </row>
    <row r="1833" spans="8:9" ht="12.75">
      <c r="H1833" s="56"/>
      <c r="I1833" s="54"/>
    </row>
    <row r="1834" spans="8:9" ht="12.75">
      <c r="H1834" s="56"/>
      <c r="I1834" s="54"/>
    </row>
    <row r="1835" spans="8:9" ht="12.75">
      <c r="H1835" s="56"/>
      <c r="I1835" s="54"/>
    </row>
    <row r="1836" spans="8:9" ht="12.75">
      <c r="H1836" s="56"/>
      <c r="I1836" s="54"/>
    </row>
    <row r="1837" spans="8:9" ht="12.75">
      <c r="H1837" s="56"/>
      <c r="I1837" s="54"/>
    </row>
    <row r="1838" spans="8:9" ht="12.75">
      <c r="H1838" s="56"/>
      <c r="I1838" s="54"/>
    </row>
    <row r="1839" spans="8:9" ht="12.75">
      <c r="H1839" s="56"/>
      <c r="I1839" s="54"/>
    </row>
    <row r="1840" spans="8:9" ht="12.75">
      <c r="H1840" s="56"/>
      <c r="I1840" s="54"/>
    </row>
    <row r="1841" spans="8:9" ht="12.75">
      <c r="H1841" s="56"/>
      <c r="I1841" s="54"/>
    </row>
    <row r="1842" spans="8:9" ht="12.75">
      <c r="H1842" s="56"/>
      <c r="I1842" s="54"/>
    </row>
    <row r="1843" spans="8:9" ht="12.75">
      <c r="H1843" s="56"/>
      <c r="I1843" s="54"/>
    </row>
    <row r="1844" spans="8:9" ht="12.75">
      <c r="H1844" s="56"/>
      <c r="I1844" s="54"/>
    </row>
    <row r="1845" spans="8:9" ht="12.75">
      <c r="H1845" s="56"/>
      <c r="I1845" s="54"/>
    </row>
    <row r="1846" spans="8:9" ht="12.75">
      <c r="H1846" s="56"/>
      <c r="I1846" s="54"/>
    </row>
    <row r="1847" spans="8:9" ht="12.75">
      <c r="H1847" s="56"/>
      <c r="I1847" s="54"/>
    </row>
    <row r="1848" spans="8:9" ht="12.75">
      <c r="H1848" s="56"/>
      <c r="I1848" s="54"/>
    </row>
    <row r="1849" spans="8:9" ht="12.75">
      <c r="H1849" s="56"/>
      <c r="I1849" s="54"/>
    </row>
    <row r="1850" spans="8:9" ht="12.75">
      <c r="H1850" s="56"/>
      <c r="I1850" s="54"/>
    </row>
    <row r="1851" spans="8:9" ht="12.75">
      <c r="H1851" s="56"/>
      <c r="I1851" s="54"/>
    </row>
    <row r="1852" spans="8:9" ht="12.75">
      <c r="H1852" s="56"/>
      <c r="I1852" s="54"/>
    </row>
    <row r="1853" spans="8:9" ht="12.75">
      <c r="H1853" s="56"/>
      <c r="I1853" s="54"/>
    </row>
    <row r="1854" spans="8:9" ht="12.75">
      <c r="H1854" s="56"/>
      <c r="I1854" s="54"/>
    </row>
    <row r="1855" spans="8:9" ht="12.75">
      <c r="H1855" s="56"/>
      <c r="I1855" s="54"/>
    </row>
    <row r="1856" spans="8:9" ht="12.75">
      <c r="H1856" s="56"/>
      <c r="I1856" s="54"/>
    </row>
    <row r="1857" spans="8:9" ht="12.75">
      <c r="H1857" s="56"/>
      <c r="I1857" s="54"/>
    </row>
    <row r="1858" spans="8:9" ht="12.75">
      <c r="H1858" s="56"/>
      <c r="I1858" s="54"/>
    </row>
    <row r="1859" spans="8:9" ht="12.75">
      <c r="H1859" s="56"/>
      <c r="I1859" s="54"/>
    </row>
    <row r="1860" spans="8:9" ht="12.75">
      <c r="H1860" s="56"/>
      <c r="I1860" s="54"/>
    </row>
    <row r="1861" spans="8:9" ht="12.75">
      <c r="H1861" s="56"/>
      <c r="I1861" s="54"/>
    </row>
    <row r="1862" spans="8:9" ht="12.75">
      <c r="H1862" s="56"/>
      <c r="I1862" s="54"/>
    </row>
    <row r="1863" spans="8:9" ht="12.75">
      <c r="H1863" s="56"/>
      <c r="I1863" s="54"/>
    </row>
    <row r="1864" spans="8:9" ht="12.75">
      <c r="H1864" s="56"/>
      <c r="I1864" s="54"/>
    </row>
    <row r="1865" spans="8:9" ht="12.75">
      <c r="H1865" s="56"/>
      <c r="I1865" s="54"/>
    </row>
    <row r="1866" spans="8:9" ht="12.75">
      <c r="H1866" s="56"/>
      <c r="I1866" s="54"/>
    </row>
    <row r="1867" spans="8:9" ht="12.75">
      <c r="H1867" s="56"/>
      <c r="I1867" s="54"/>
    </row>
    <row r="1868" spans="8:9" ht="12.75">
      <c r="H1868" s="56"/>
      <c r="I1868" s="54"/>
    </row>
    <row r="1869" spans="8:9" ht="12.75">
      <c r="H1869" s="56"/>
      <c r="I1869" s="54"/>
    </row>
    <row r="1870" spans="8:9" ht="12.75">
      <c r="H1870" s="56"/>
      <c r="I1870" s="54"/>
    </row>
    <row r="1871" spans="8:9" ht="12.75">
      <c r="H1871" s="56"/>
      <c r="I1871" s="54"/>
    </row>
    <row r="1872" spans="8:9" ht="12.75">
      <c r="H1872" s="56"/>
      <c r="I1872" s="54"/>
    </row>
    <row r="1873" spans="8:9" ht="12.75">
      <c r="H1873" s="56"/>
      <c r="I1873" s="54"/>
    </row>
    <row r="1874" spans="8:9" ht="12.75">
      <c r="H1874" s="56"/>
      <c r="I1874" s="54"/>
    </row>
    <row r="1875" spans="8:9" ht="12.75">
      <c r="H1875" s="56"/>
      <c r="I1875" s="54"/>
    </row>
    <row r="1876" spans="8:9" ht="12.75">
      <c r="H1876" s="56"/>
      <c r="I1876" s="54"/>
    </row>
    <row r="1877" spans="8:9" ht="12.75">
      <c r="H1877" s="56"/>
      <c r="I1877" s="54"/>
    </row>
    <row r="1878" spans="8:9" ht="12.75">
      <c r="H1878" s="56"/>
      <c r="I1878" s="54"/>
    </row>
    <row r="1879" spans="8:9" ht="12.75">
      <c r="H1879" s="56"/>
      <c r="I1879" s="54"/>
    </row>
    <row r="1880" spans="8:9" ht="12.75">
      <c r="H1880" s="56"/>
      <c r="I1880" s="54"/>
    </row>
    <row r="1881" spans="8:9" ht="12.75">
      <c r="H1881" s="56"/>
      <c r="I1881" s="54"/>
    </row>
    <row r="1882" spans="8:9" ht="12.75">
      <c r="H1882" s="56"/>
      <c r="I1882" s="54"/>
    </row>
    <row r="1883" spans="8:9" ht="12.75">
      <c r="H1883" s="56"/>
      <c r="I1883" s="54"/>
    </row>
    <row r="1884" spans="8:9" ht="12.75">
      <c r="H1884" s="56"/>
      <c r="I1884" s="54"/>
    </row>
    <row r="1885" spans="8:9" ht="12.75">
      <c r="H1885" s="56"/>
      <c r="I1885" s="54"/>
    </row>
    <row r="1886" spans="8:9" ht="12.75">
      <c r="H1886" s="56"/>
      <c r="I1886" s="54"/>
    </row>
    <row r="1887" spans="8:9" ht="12.75">
      <c r="H1887" s="56"/>
      <c r="I1887" s="54"/>
    </row>
    <row r="1888" spans="8:9" ht="12.75">
      <c r="H1888" s="56"/>
      <c r="I1888" s="54"/>
    </row>
    <row r="1889" spans="8:9" ht="12.75">
      <c r="H1889" s="56"/>
      <c r="I1889" s="54"/>
    </row>
    <row r="1890" spans="8:9" ht="12.75">
      <c r="H1890" s="56"/>
      <c r="I1890" s="54"/>
    </row>
    <row r="1891" spans="8:9" ht="12.75">
      <c r="H1891" s="56"/>
      <c r="I1891" s="54"/>
    </row>
    <row r="1892" spans="8:9" ht="12.75">
      <c r="H1892" s="56"/>
      <c r="I1892" s="54"/>
    </row>
    <row r="1893" spans="8:9" ht="12.75">
      <c r="H1893" s="56"/>
      <c r="I1893" s="54"/>
    </row>
    <row r="1894" spans="8:9" ht="12.75">
      <c r="H1894" s="56"/>
      <c r="I1894" s="54"/>
    </row>
    <row r="1895" spans="8:9" ht="12.75">
      <c r="H1895" s="56"/>
      <c r="I1895" s="54"/>
    </row>
    <row r="1896" spans="8:9" ht="12.75">
      <c r="H1896" s="56"/>
      <c r="I1896" s="54"/>
    </row>
    <row r="1897" spans="8:9" ht="12.75">
      <c r="H1897" s="56"/>
      <c r="I1897" s="54"/>
    </row>
    <row r="1898" spans="8:9" ht="12.75">
      <c r="H1898" s="56"/>
      <c r="I1898" s="54"/>
    </row>
    <row r="1899" spans="8:9" ht="12.75">
      <c r="H1899" s="56"/>
      <c r="I1899" s="54"/>
    </row>
    <row r="1900" spans="8:9" ht="12.75">
      <c r="H1900" s="56"/>
      <c r="I1900" s="54"/>
    </row>
    <row r="1901" spans="8:9" ht="12.75">
      <c r="H1901" s="56"/>
      <c r="I1901" s="54"/>
    </row>
    <row r="1902" spans="8:9" ht="12.75">
      <c r="H1902" s="56"/>
      <c r="I1902" s="54"/>
    </row>
    <row r="1903" spans="8:9" ht="12.75">
      <c r="H1903" s="56"/>
      <c r="I1903" s="54"/>
    </row>
    <row r="1904" spans="8:9" ht="12.75">
      <c r="H1904" s="56"/>
      <c r="I1904" s="54"/>
    </row>
    <row r="1905" spans="8:9" ht="12.75">
      <c r="H1905" s="56"/>
      <c r="I1905" s="54"/>
    </row>
    <row r="1906" spans="8:9" ht="12.75">
      <c r="H1906" s="56"/>
      <c r="I1906" s="54"/>
    </row>
    <row r="1907" spans="8:9" ht="12.75">
      <c r="H1907" s="56"/>
      <c r="I1907" s="54"/>
    </row>
    <row r="1908" spans="8:9" ht="12.75">
      <c r="H1908" s="56"/>
      <c r="I1908" s="54"/>
    </row>
    <row r="1909" spans="8:9" ht="12.75">
      <c r="H1909" s="56"/>
      <c r="I1909" s="54"/>
    </row>
    <row r="1910" spans="8:9" ht="12.75">
      <c r="H1910" s="56"/>
      <c r="I1910" s="54"/>
    </row>
    <row r="1911" spans="8:9" ht="12.75">
      <c r="H1911" s="56"/>
      <c r="I1911" s="54"/>
    </row>
    <row r="1912" spans="8:9" ht="12.75">
      <c r="H1912" s="56"/>
      <c r="I1912" s="54"/>
    </row>
    <row r="1913" spans="8:9" ht="12.75">
      <c r="H1913" s="56"/>
      <c r="I1913" s="54"/>
    </row>
    <row r="1914" spans="8:9" ht="12.75">
      <c r="H1914" s="56"/>
      <c r="I1914" s="54"/>
    </row>
    <row r="1915" spans="8:9" ht="12.75">
      <c r="H1915" s="56"/>
      <c r="I1915" s="54"/>
    </row>
    <row r="1916" spans="8:9" ht="12.75">
      <c r="H1916" s="56"/>
      <c r="I1916" s="54"/>
    </row>
    <row r="1917" spans="8:9" ht="12.75">
      <c r="H1917" s="56"/>
      <c r="I1917" s="54"/>
    </row>
    <row r="1918" spans="8:9" ht="12.75">
      <c r="H1918" s="56"/>
      <c r="I1918" s="54"/>
    </row>
    <row r="1919" spans="8:9" ht="12.75">
      <c r="H1919" s="56"/>
      <c r="I1919" s="54"/>
    </row>
    <row r="1920" spans="8:9" ht="12.75">
      <c r="H1920" s="56"/>
      <c r="I1920" s="54"/>
    </row>
    <row r="1921" spans="8:9" ht="12.75">
      <c r="H1921" s="56"/>
      <c r="I1921" s="54"/>
    </row>
    <row r="1922" spans="8:9" ht="12.75">
      <c r="H1922" s="56"/>
      <c r="I1922" s="54"/>
    </row>
    <row r="1923" spans="8:9" ht="12.75">
      <c r="H1923" s="56"/>
      <c r="I1923" s="54"/>
    </row>
    <row r="1924" spans="8:9" ht="12.75">
      <c r="H1924" s="56"/>
      <c r="I1924" s="54"/>
    </row>
    <row r="1925" spans="8:9" ht="12.75">
      <c r="H1925" s="56"/>
      <c r="I1925" s="54"/>
    </row>
    <row r="1926" spans="8:9" ht="12.75">
      <c r="H1926" s="56"/>
      <c r="I1926" s="54"/>
    </row>
    <row r="1927" spans="8:9" ht="12.75">
      <c r="H1927" s="56"/>
      <c r="I1927" s="54"/>
    </row>
    <row r="1928" spans="8:9" ht="12.75">
      <c r="H1928" s="56"/>
      <c r="I1928" s="54"/>
    </row>
    <row r="1929" spans="8:9" ht="12.75">
      <c r="H1929" s="56"/>
      <c r="I1929" s="54"/>
    </row>
    <row r="1930" spans="8:9" ht="12.75">
      <c r="H1930" s="56"/>
      <c r="I1930" s="54"/>
    </row>
    <row r="1931" spans="8:9" ht="12.75">
      <c r="H1931" s="56"/>
      <c r="I1931" s="54"/>
    </row>
    <row r="1932" spans="8:9" ht="12.75">
      <c r="H1932" s="56"/>
      <c r="I1932" s="54"/>
    </row>
    <row r="1933" spans="8:9" ht="12.75">
      <c r="H1933" s="56"/>
      <c r="I1933" s="54"/>
    </row>
    <row r="1934" spans="8:9" ht="12.75">
      <c r="H1934" s="56"/>
      <c r="I1934" s="54"/>
    </row>
    <row r="1935" spans="8:9" ht="12.75">
      <c r="H1935" s="56"/>
      <c r="I1935" s="54"/>
    </row>
    <row r="1936" spans="8:9" ht="12.75">
      <c r="H1936" s="56"/>
      <c r="I1936" s="54"/>
    </row>
    <row r="1937" spans="8:9" ht="12.75">
      <c r="H1937" s="56"/>
      <c r="I1937" s="54"/>
    </row>
    <row r="1938" spans="8:9" ht="12.75">
      <c r="H1938" s="56"/>
      <c r="I1938" s="54"/>
    </row>
    <row r="1939" spans="8:9" ht="12.75">
      <c r="H1939" s="56"/>
      <c r="I1939" s="54"/>
    </row>
    <row r="1940" spans="8:9" ht="12.75">
      <c r="H1940" s="56"/>
      <c r="I1940" s="54"/>
    </row>
    <row r="1941" spans="8:9" ht="12.75">
      <c r="H1941" s="56"/>
      <c r="I1941" s="54"/>
    </row>
    <row r="1942" spans="8:9" ht="12.75">
      <c r="H1942" s="56"/>
      <c r="I1942" s="54"/>
    </row>
    <row r="1943" spans="8:9" ht="12.75">
      <c r="H1943" s="56"/>
      <c r="I1943" s="54"/>
    </row>
    <row r="1944" spans="8:9" ht="12.75">
      <c r="H1944" s="56"/>
      <c r="I1944" s="54"/>
    </row>
    <row r="1945" spans="8:9" ht="12.75">
      <c r="H1945" s="56"/>
      <c r="I1945" s="54"/>
    </row>
    <row r="1946" spans="8:9" ht="12.75">
      <c r="H1946" s="56"/>
      <c r="I1946" s="54"/>
    </row>
    <row r="1947" spans="8:9" ht="12.75">
      <c r="H1947" s="56"/>
      <c r="I1947" s="54"/>
    </row>
    <row r="1948" spans="8:9" ht="12.75">
      <c r="H1948" s="56"/>
      <c r="I1948" s="54"/>
    </row>
    <row r="1949" spans="8:9" ht="12.75">
      <c r="H1949" s="56"/>
      <c r="I1949" s="54"/>
    </row>
    <row r="1950" spans="8:9" ht="12.75">
      <c r="H1950" s="56"/>
      <c r="I1950" s="54"/>
    </row>
    <row r="1951" spans="8:9" ht="12.75">
      <c r="H1951" s="56"/>
      <c r="I1951" s="54"/>
    </row>
    <row r="1952" spans="8:9" ht="12.75">
      <c r="H1952" s="56"/>
      <c r="I1952" s="54"/>
    </row>
    <row r="1953" spans="8:9" ht="12.75">
      <c r="H1953" s="56"/>
      <c r="I1953" s="54"/>
    </row>
    <row r="1954" spans="8:9" ht="12.75">
      <c r="H1954" s="56"/>
      <c r="I1954" s="54"/>
    </row>
    <row r="1955" spans="8:9" ht="12.75">
      <c r="H1955" s="56"/>
      <c r="I1955" s="54"/>
    </row>
    <row r="1956" spans="8:9" ht="12.75">
      <c r="H1956" s="56"/>
      <c r="I1956" s="54"/>
    </row>
    <row r="1957" spans="8:9" ht="12.75">
      <c r="H1957" s="56"/>
      <c r="I1957" s="54"/>
    </row>
    <row r="1958" spans="8:9" ht="12.75">
      <c r="H1958" s="56"/>
      <c r="I1958" s="54"/>
    </row>
    <row r="1959" spans="8:9" ht="12.75">
      <c r="H1959" s="56"/>
      <c r="I1959" s="54"/>
    </row>
    <row r="1960" spans="8:9" ht="12.75">
      <c r="H1960" s="56"/>
      <c r="I1960" s="54"/>
    </row>
    <row r="1961" spans="8:9" ht="12.75">
      <c r="H1961" s="56"/>
      <c r="I1961" s="54"/>
    </row>
    <row r="1962" spans="8:9" ht="12.75">
      <c r="H1962" s="56"/>
      <c r="I1962" s="54"/>
    </row>
    <row r="1963" spans="8:9" ht="12.75">
      <c r="H1963" s="56"/>
      <c r="I1963" s="54"/>
    </row>
    <row r="1964" spans="8:9" ht="12.75">
      <c r="H1964" s="56"/>
      <c r="I1964" s="54"/>
    </row>
    <row r="1965" spans="8:9" ht="12.75">
      <c r="H1965" s="56"/>
      <c r="I1965" s="54"/>
    </row>
    <row r="1966" spans="8:9" ht="12.75">
      <c r="H1966" s="56"/>
      <c r="I1966" s="54"/>
    </row>
    <row r="1967" spans="8:9" ht="12.75">
      <c r="H1967" s="56"/>
      <c r="I1967" s="54"/>
    </row>
    <row r="1968" spans="8:9" ht="12.75">
      <c r="H1968" s="56"/>
      <c r="I1968" s="54"/>
    </row>
    <row r="1969" spans="8:9" ht="12.75">
      <c r="H1969" s="56"/>
      <c r="I1969" s="54"/>
    </row>
    <row r="1970" spans="8:9" ht="12.75">
      <c r="H1970" s="56"/>
      <c r="I1970" s="54"/>
    </row>
    <row r="1971" spans="8:9" ht="12.75">
      <c r="H1971" s="56"/>
      <c r="I1971" s="54"/>
    </row>
    <row r="1972" spans="8:9" ht="12.75">
      <c r="H1972" s="56"/>
      <c r="I1972" s="54"/>
    </row>
    <row r="1973" spans="8:9" ht="12.75">
      <c r="H1973" s="56"/>
      <c r="I1973" s="54"/>
    </row>
    <row r="1974" spans="8:9" ht="12.75">
      <c r="H1974" s="56"/>
      <c r="I1974" s="54"/>
    </row>
    <row r="1975" spans="8:9" ht="12.75">
      <c r="H1975" s="56"/>
      <c r="I1975" s="54"/>
    </row>
    <row r="1976" spans="8:9" ht="12.75">
      <c r="H1976" s="56"/>
      <c r="I1976" s="54"/>
    </row>
    <row r="1977" spans="8:9" ht="12.75">
      <c r="H1977" s="56"/>
      <c r="I1977" s="54"/>
    </row>
    <row r="1978" spans="8:9" ht="12.75">
      <c r="H1978" s="56"/>
      <c r="I1978" s="54"/>
    </row>
    <row r="1979" spans="8:9" ht="12.75">
      <c r="H1979" s="56"/>
      <c r="I1979" s="54"/>
    </row>
    <row r="1980" spans="8:9" ht="12.75">
      <c r="H1980" s="56"/>
      <c r="I1980" s="54"/>
    </row>
    <row r="1981" spans="8:9" ht="12.75">
      <c r="H1981" s="56"/>
      <c r="I1981" s="54"/>
    </row>
    <row r="1982" spans="8:9" ht="12.75">
      <c r="H1982" s="56"/>
      <c r="I1982" s="54"/>
    </row>
    <row r="1983" spans="8:9" ht="12.75">
      <c r="H1983" s="56"/>
      <c r="I1983" s="54"/>
    </row>
    <row r="1984" spans="8:9" ht="12.75">
      <c r="H1984" s="56"/>
      <c r="I1984" s="54"/>
    </row>
    <row r="1985" spans="8:9" ht="12.75">
      <c r="H1985" s="56"/>
      <c r="I1985" s="54"/>
    </row>
    <row r="1986" spans="8:9" ht="12.75">
      <c r="H1986" s="56"/>
      <c r="I1986" s="54"/>
    </row>
    <row r="1987" spans="8:9" ht="12.75">
      <c r="H1987" s="56"/>
      <c r="I1987" s="54"/>
    </row>
    <row r="1988" spans="8:9" ht="12.75">
      <c r="H1988" s="56"/>
      <c r="I1988" s="54"/>
    </row>
    <row r="1989" spans="8:9" ht="12.75">
      <c r="H1989" s="56"/>
      <c r="I1989" s="54"/>
    </row>
    <row r="1990" spans="8:9" ht="12.75">
      <c r="H1990" s="56"/>
      <c r="I1990" s="54"/>
    </row>
    <row r="1991" spans="8:9" ht="12.75">
      <c r="H1991" s="56"/>
      <c r="I1991" s="54"/>
    </row>
    <row r="1992" spans="8:9" ht="12.75">
      <c r="H1992" s="56"/>
      <c r="I1992" s="54"/>
    </row>
    <row r="1993" spans="8:9" ht="12.75">
      <c r="H1993" s="56"/>
      <c r="I1993" s="54"/>
    </row>
    <row r="1994" spans="8:9" ht="12.75">
      <c r="H1994" s="56"/>
      <c r="I1994" s="54"/>
    </row>
    <row r="1995" spans="8:9" ht="12.75">
      <c r="H1995" s="56"/>
      <c r="I1995" s="54"/>
    </row>
    <row r="1996" spans="8:9" ht="12.75">
      <c r="H1996" s="56"/>
      <c r="I1996" s="54"/>
    </row>
    <row r="1997" spans="8:9" ht="12.75">
      <c r="H1997" s="56"/>
      <c r="I1997" s="54"/>
    </row>
    <row r="1998" spans="8:9" ht="12.75">
      <c r="H1998" s="56"/>
      <c r="I1998" s="54"/>
    </row>
    <row r="1999" spans="8:9" ht="12.75">
      <c r="H1999" s="56"/>
      <c r="I1999" s="54"/>
    </row>
    <row r="2000" spans="8:9" ht="12.75">
      <c r="H2000" s="56"/>
      <c r="I2000" s="54"/>
    </row>
    <row r="2001" spans="8:9" ht="12.75">
      <c r="H2001" s="56"/>
      <c r="I2001" s="54"/>
    </row>
    <row r="2002" spans="8:9" ht="12.75">
      <c r="H2002" s="56"/>
      <c r="I2002" s="54"/>
    </row>
    <row r="2003" spans="8:9" ht="12.75">
      <c r="H2003" s="56"/>
      <c r="I2003" s="54"/>
    </row>
    <row r="2004" spans="8:9" ht="12.75">
      <c r="H2004" s="56"/>
      <c r="I2004" s="54"/>
    </row>
    <row r="2005" spans="8:9" ht="12.75">
      <c r="H2005" s="56"/>
      <c r="I2005" s="54"/>
    </row>
    <row r="2006" spans="8:9" ht="12.75">
      <c r="H2006" s="56"/>
      <c r="I2006" s="54"/>
    </row>
    <row r="2007" spans="8:9" ht="12.75">
      <c r="H2007" s="56"/>
      <c r="I2007" s="54"/>
    </row>
    <row r="2008" spans="8:9" ht="12.75">
      <c r="H2008" s="56"/>
      <c r="I2008" s="54"/>
    </row>
    <row r="2009" spans="8:9" ht="12.75">
      <c r="H2009" s="56"/>
      <c r="I2009" s="54"/>
    </row>
    <row r="2010" spans="8:9" ht="12.75">
      <c r="H2010" s="56"/>
      <c r="I2010" s="54"/>
    </row>
    <row r="2011" spans="8:9" ht="12.75">
      <c r="H2011" s="56"/>
      <c r="I2011" s="54"/>
    </row>
    <row r="2012" spans="8:9" ht="12.75">
      <c r="H2012" s="56"/>
      <c r="I2012" s="54"/>
    </row>
    <row r="2013" spans="8:9" ht="12.75">
      <c r="H2013" s="56"/>
      <c r="I2013" s="54"/>
    </row>
    <row r="2014" spans="8:9" ht="12.75">
      <c r="H2014" s="56"/>
      <c r="I2014" s="54"/>
    </row>
    <row r="2015" spans="8:9" ht="12.75">
      <c r="H2015" s="56"/>
      <c r="I2015" s="54"/>
    </row>
    <row r="2016" spans="8:9" ht="12.75">
      <c r="H2016" s="56"/>
      <c r="I2016" s="54"/>
    </row>
    <row r="2017" spans="8:9" ht="12.75">
      <c r="H2017" s="56"/>
      <c r="I2017" s="54"/>
    </row>
    <row r="2018" spans="8:9" ht="12.75">
      <c r="H2018" s="56"/>
      <c r="I2018" s="54"/>
    </row>
    <row r="2019" spans="8:9" ht="12.75">
      <c r="H2019" s="56"/>
      <c r="I2019" s="54"/>
    </row>
    <row r="2020" spans="8:9" ht="12.75">
      <c r="H2020" s="56"/>
      <c r="I2020" s="54"/>
    </row>
    <row r="2021" spans="8:9" ht="12.75">
      <c r="H2021" s="56"/>
      <c r="I2021" s="54"/>
    </row>
    <row r="2022" spans="8:9" ht="12.75">
      <c r="H2022" s="56"/>
      <c r="I2022" s="54"/>
    </row>
    <row r="2023" spans="8:9" ht="12.75">
      <c r="H2023" s="56"/>
      <c r="I2023" s="54"/>
    </row>
    <row r="2024" spans="8:9" ht="12.75">
      <c r="H2024" s="56"/>
      <c r="I2024" s="54"/>
    </row>
    <row r="2025" spans="8:9" ht="12.75">
      <c r="H2025" s="56"/>
      <c r="I2025" s="54"/>
    </row>
    <row r="2026" spans="8:9" ht="12.75">
      <c r="H2026" s="56"/>
      <c r="I2026" s="54"/>
    </row>
    <row r="2027" spans="8:9" ht="12.75">
      <c r="H2027" s="56"/>
      <c r="I2027" s="54"/>
    </row>
    <row r="2028" spans="8:9" ht="12.75">
      <c r="H2028" s="56"/>
      <c r="I2028" s="54"/>
    </row>
    <row r="2029" spans="8:9" ht="12.75">
      <c r="H2029" s="56"/>
      <c r="I2029" s="54"/>
    </row>
    <row r="2030" spans="8:9" ht="12.75">
      <c r="H2030" s="56"/>
      <c r="I2030" s="54"/>
    </row>
    <row r="2031" spans="8:9" ht="12.75">
      <c r="H2031" s="56"/>
      <c r="I2031" s="54"/>
    </row>
    <row r="2032" spans="8:9" ht="12.75">
      <c r="H2032" s="56"/>
      <c r="I2032" s="54"/>
    </row>
    <row r="2033" spans="8:9" ht="12.75">
      <c r="H2033" s="56"/>
      <c r="I2033" s="54"/>
    </row>
    <row r="2034" spans="8:9" ht="12.75">
      <c r="H2034" s="56"/>
      <c r="I2034" s="54"/>
    </row>
    <row r="2035" spans="8:9" ht="12.75">
      <c r="H2035" s="56"/>
      <c r="I2035" s="54"/>
    </row>
    <row r="2036" spans="8:9" ht="12.75">
      <c r="H2036" s="56"/>
      <c r="I2036" s="54"/>
    </row>
    <row r="2037" spans="8:9" ht="12.75">
      <c r="H2037" s="56"/>
      <c r="I2037" s="54"/>
    </row>
    <row r="2038" spans="8:9" ht="12.75">
      <c r="H2038" s="56"/>
      <c r="I2038" s="54"/>
    </row>
    <row r="2039" spans="8:9" ht="12.75">
      <c r="H2039" s="56"/>
      <c r="I2039" s="54"/>
    </row>
    <row r="2040" spans="8:9" ht="12.75">
      <c r="H2040" s="56"/>
      <c r="I2040" s="54"/>
    </row>
    <row r="2041" spans="8:9" ht="12.75">
      <c r="H2041" s="56"/>
      <c r="I2041" s="54"/>
    </row>
    <row r="2042" spans="8:9" ht="12.75">
      <c r="H2042" s="56"/>
      <c r="I2042" s="54"/>
    </row>
    <row r="2043" spans="8:9" ht="12.75">
      <c r="H2043" s="56"/>
      <c r="I2043" s="54"/>
    </row>
    <row r="2044" spans="8:9" ht="12.75">
      <c r="H2044" s="56"/>
      <c r="I2044" s="54"/>
    </row>
    <row r="2045" spans="8:9" ht="12.75">
      <c r="H2045" s="56"/>
      <c r="I2045" s="54"/>
    </row>
    <row r="2046" spans="8:9" ht="12.75">
      <c r="H2046" s="56"/>
      <c r="I2046" s="54"/>
    </row>
    <row r="2047" spans="8:9" ht="12.75">
      <c r="H2047" s="56"/>
      <c r="I2047" s="54"/>
    </row>
    <row r="2048" spans="8:9" ht="12.75">
      <c r="H2048" s="56"/>
      <c r="I2048" s="54"/>
    </row>
    <row r="2049" spans="8:9" ht="12.75">
      <c r="H2049" s="56"/>
      <c r="I2049" s="54"/>
    </row>
    <row r="2050" spans="8:9" ht="12.75">
      <c r="H2050" s="56"/>
      <c r="I2050" s="54"/>
    </row>
    <row r="2051" spans="8:9" ht="12.75">
      <c r="H2051" s="56"/>
      <c r="I2051" s="54"/>
    </row>
    <row r="2052" spans="8:9" ht="12.75">
      <c r="H2052" s="56"/>
      <c r="I2052" s="54"/>
    </row>
    <row r="2053" spans="8:9" ht="12.75">
      <c r="H2053" s="56"/>
      <c r="I2053" s="54"/>
    </row>
    <row r="2054" spans="8:9" ht="12.75">
      <c r="H2054" s="56"/>
      <c r="I2054" s="54"/>
    </row>
    <row r="2055" spans="8:9" ht="12.75">
      <c r="H2055" s="56"/>
      <c r="I2055" s="54"/>
    </row>
    <row r="2056" spans="8:9" ht="12.75">
      <c r="H2056" s="56"/>
      <c r="I2056" s="54"/>
    </row>
    <row r="2057" spans="8:9" ht="12.75">
      <c r="H2057" s="56"/>
      <c r="I2057" s="54"/>
    </row>
    <row r="2058" spans="8:9" ht="12.75">
      <c r="H2058" s="56"/>
      <c r="I2058" s="54"/>
    </row>
    <row r="2059" spans="8:9" ht="12.75">
      <c r="H2059" s="56"/>
      <c r="I2059" s="54"/>
    </row>
    <row r="2060" spans="8:9" ht="12.75">
      <c r="H2060" s="56"/>
      <c r="I2060" s="54"/>
    </row>
    <row r="2061" spans="8:9" ht="12.75">
      <c r="H2061" s="56"/>
      <c r="I2061" s="54"/>
    </row>
    <row r="2062" spans="8:9" ht="12.75">
      <c r="H2062" s="56"/>
      <c r="I2062" s="54"/>
    </row>
    <row r="2063" spans="8:9" ht="12.75">
      <c r="H2063" s="56"/>
      <c r="I2063" s="54"/>
    </row>
    <row r="2064" spans="8:9" ht="12.75">
      <c r="H2064" s="56"/>
      <c r="I2064" s="54"/>
    </row>
    <row r="2065" spans="8:9" ht="12.75">
      <c r="H2065" s="56"/>
      <c r="I2065" s="54"/>
    </row>
    <row r="2066" spans="8:9" ht="12.75">
      <c r="H2066" s="56"/>
      <c r="I2066" s="54"/>
    </row>
    <row r="2067" spans="8:9" ht="12.75">
      <c r="H2067" s="56"/>
      <c r="I2067" s="54"/>
    </row>
    <row r="2068" spans="8:9" ht="12.75">
      <c r="H2068" s="56"/>
      <c r="I2068" s="54"/>
    </row>
    <row r="2069" spans="8:9" ht="12.75">
      <c r="H2069" s="56"/>
      <c r="I2069" s="54"/>
    </row>
    <row r="2070" spans="8:9" ht="12.75">
      <c r="H2070" s="56"/>
      <c r="I2070" s="54"/>
    </row>
    <row r="2071" spans="8:9" ht="12.75">
      <c r="H2071" s="56"/>
      <c r="I2071" s="54"/>
    </row>
    <row r="2072" spans="8:9" ht="12.75">
      <c r="H2072" s="56"/>
      <c r="I2072" s="54"/>
    </row>
    <row r="2073" spans="8:9" ht="12.75">
      <c r="H2073" s="56"/>
      <c r="I2073" s="54"/>
    </row>
    <row r="2074" spans="8:9" ht="12.75">
      <c r="H2074" s="56"/>
      <c r="I2074" s="54"/>
    </row>
    <row r="2075" spans="8:9" ht="12.75">
      <c r="H2075" s="56"/>
      <c r="I2075" s="54"/>
    </row>
    <row r="2076" spans="8:9" ht="12.75">
      <c r="H2076" s="56"/>
      <c r="I2076" s="54"/>
    </row>
    <row r="2077" spans="8:9" ht="12.75">
      <c r="H2077" s="56"/>
      <c r="I2077" s="54"/>
    </row>
    <row r="2078" spans="8:9" ht="12.75">
      <c r="H2078" s="56"/>
      <c r="I2078" s="54"/>
    </row>
    <row r="2079" spans="8:9" ht="12.75">
      <c r="H2079" s="56"/>
      <c r="I2079" s="54"/>
    </row>
    <row r="2080" spans="8:9" ht="12.75">
      <c r="H2080" s="56"/>
      <c r="I2080" s="54"/>
    </row>
    <row r="2081" spans="8:9" ht="12.75">
      <c r="H2081" s="56"/>
      <c r="I2081" s="54"/>
    </row>
    <row r="2082" spans="8:9" ht="12.75">
      <c r="H2082" s="56"/>
      <c r="I2082" s="54"/>
    </row>
    <row r="2083" spans="8:9" ht="12.75">
      <c r="H2083" s="56"/>
      <c r="I2083" s="54"/>
    </row>
    <row r="2084" spans="8:9" ht="12.75">
      <c r="H2084" s="56"/>
      <c r="I2084" s="54"/>
    </row>
    <row r="2085" spans="8:9" ht="12.75">
      <c r="H2085" s="56"/>
      <c r="I2085" s="54"/>
    </row>
    <row r="2086" spans="8:9" ht="12.75">
      <c r="H2086" s="56"/>
      <c r="I2086" s="54"/>
    </row>
    <row r="2087" spans="8:9" ht="12.75">
      <c r="H2087" s="56"/>
      <c r="I2087" s="54"/>
    </row>
    <row r="2088" spans="8:9" ht="12.75">
      <c r="H2088" s="56"/>
      <c r="I2088" s="54"/>
    </row>
    <row r="2089" spans="8:9" ht="12.75">
      <c r="H2089" s="56"/>
      <c r="I2089" s="54"/>
    </row>
    <row r="2090" spans="8:9" ht="12.75">
      <c r="H2090" s="56"/>
      <c r="I2090" s="54"/>
    </row>
    <row r="2091" spans="8:9" ht="12.75">
      <c r="H2091" s="56"/>
      <c r="I2091" s="54"/>
    </row>
    <row r="2092" spans="8:9" ht="12.75">
      <c r="H2092" s="56"/>
      <c r="I2092" s="54"/>
    </row>
    <row r="2093" spans="8:9" ht="12.75">
      <c r="H2093" s="56"/>
      <c r="I2093" s="54"/>
    </row>
    <row r="2094" spans="8:9" ht="12.75">
      <c r="H2094" s="56"/>
      <c r="I2094" s="54"/>
    </row>
    <row r="2095" spans="8:9" ht="12.75">
      <c r="H2095" s="56"/>
      <c r="I2095" s="54"/>
    </row>
    <row r="2096" spans="8:9" ht="12.75">
      <c r="H2096" s="56"/>
      <c r="I2096" s="54"/>
    </row>
    <row r="2097" spans="8:9" ht="12.75">
      <c r="H2097" s="56"/>
      <c r="I2097" s="54"/>
    </row>
    <row r="2098" spans="8:9" ht="12.75">
      <c r="H2098" s="56"/>
      <c r="I2098" s="54"/>
    </row>
    <row r="2099" spans="8:9" ht="12.75">
      <c r="H2099" s="56"/>
      <c r="I2099" s="54"/>
    </row>
    <row r="2100" spans="8:9" ht="12.75">
      <c r="H2100" s="56"/>
      <c r="I2100" s="54"/>
    </row>
    <row r="2101" spans="8:9" ht="12.75">
      <c r="H2101" s="56"/>
      <c r="I2101" s="54"/>
    </row>
    <row r="2102" spans="8:9" ht="12.75">
      <c r="H2102" s="56"/>
      <c r="I2102" s="54"/>
    </row>
    <row r="2103" spans="8:9" ht="12.75">
      <c r="H2103" s="56"/>
      <c r="I2103" s="54"/>
    </row>
    <row r="2104" spans="8:9" ht="12.75">
      <c r="H2104" s="56"/>
      <c r="I2104" s="54"/>
    </row>
    <row r="2105" spans="8:9" ht="12.75">
      <c r="H2105" s="56"/>
      <c r="I2105" s="54"/>
    </row>
    <row r="2106" spans="8:9" ht="12.75">
      <c r="H2106" s="56"/>
      <c r="I2106" s="54"/>
    </row>
    <row r="2107" spans="8:9" ht="12.75">
      <c r="H2107" s="56"/>
      <c r="I2107" s="54"/>
    </row>
    <row r="2108" spans="8:9" ht="12.75">
      <c r="H2108" s="56"/>
      <c r="I2108" s="54"/>
    </row>
    <row r="2109" spans="8:9" ht="12.75">
      <c r="H2109" s="56"/>
      <c r="I2109" s="54"/>
    </row>
    <row r="2110" spans="8:9" ht="12.75">
      <c r="H2110" s="56"/>
      <c r="I2110" s="54"/>
    </row>
    <row r="2111" spans="8:9" ht="12.75">
      <c r="H2111" s="56"/>
      <c r="I2111" s="54"/>
    </row>
    <row r="2112" spans="8:9" ht="12.75">
      <c r="H2112" s="56"/>
      <c r="I2112" s="54"/>
    </row>
    <row r="2113" spans="8:9" ht="12.75">
      <c r="H2113" s="56"/>
      <c r="I2113" s="54"/>
    </row>
    <row r="2114" spans="8:9" ht="12.75">
      <c r="H2114" s="56"/>
      <c r="I2114" s="54"/>
    </row>
    <row r="2115" spans="8:9" ht="12.75">
      <c r="H2115" s="56"/>
      <c r="I2115" s="54"/>
    </row>
    <row r="2116" spans="8:9" ht="12.75">
      <c r="H2116" s="56"/>
      <c r="I2116" s="54"/>
    </row>
    <row r="2117" spans="8:9" ht="12.75">
      <c r="H2117" s="56"/>
      <c r="I2117" s="54"/>
    </row>
    <row r="2118" spans="8:9" ht="12.75">
      <c r="H2118" s="56"/>
      <c r="I2118" s="54"/>
    </row>
    <row r="2119" spans="8:9" ht="12.75">
      <c r="H2119" s="56"/>
      <c r="I2119" s="54"/>
    </row>
    <row r="2120" spans="8:9" ht="12.75">
      <c r="H2120" s="56"/>
      <c r="I2120" s="54"/>
    </row>
    <row r="2121" spans="8:9" ht="12.75">
      <c r="H2121" s="56"/>
      <c r="I2121" s="54"/>
    </row>
    <row r="2122" spans="8:9" ht="12.75">
      <c r="H2122" s="56"/>
      <c r="I2122" s="54"/>
    </row>
    <row r="2123" spans="8:9" ht="12.75">
      <c r="H2123" s="56"/>
      <c r="I2123" s="54"/>
    </row>
    <row r="2124" spans="8:9" ht="12.75">
      <c r="H2124" s="56"/>
      <c r="I2124" s="54"/>
    </row>
    <row r="2125" spans="8:9" ht="12.75">
      <c r="H2125" s="56"/>
      <c r="I2125" s="54"/>
    </row>
    <row r="2126" spans="8:9" ht="12.75">
      <c r="H2126" s="56"/>
      <c r="I2126" s="54"/>
    </row>
    <row r="2127" spans="8:9" ht="12.75">
      <c r="H2127" s="56"/>
      <c r="I2127" s="54"/>
    </row>
    <row r="2128" spans="8:9" ht="12.75">
      <c r="H2128" s="56"/>
      <c r="I2128" s="54"/>
    </row>
    <row r="2129" spans="8:9" ht="12.75">
      <c r="H2129" s="56"/>
      <c r="I2129" s="54"/>
    </row>
    <row r="2130" spans="8:9" ht="12.75">
      <c r="H2130" s="56"/>
      <c r="I2130" s="54"/>
    </row>
    <row r="2131" spans="8:9" ht="12.75">
      <c r="H2131" s="56"/>
      <c r="I2131" s="54"/>
    </row>
    <row r="2132" spans="8:9" ht="12.75">
      <c r="H2132" s="56"/>
      <c r="I2132" s="54"/>
    </row>
    <row r="2133" spans="8:9" ht="12.75">
      <c r="H2133" s="56"/>
      <c r="I2133" s="54"/>
    </row>
    <row r="2134" spans="8:9" ht="12.75">
      <c r="H2134" s="56"/>
      <c r="I2134" s="54"/>
    </row>
    <row r="2135" spans="8:9" ht="12.75">
      <c r="H2135" s="56"/>
      <c r="I2135" s="54"/>
    </row>
    <row r="2136" spans="8:9" ht="12.75">
      <c r="H2136" s="56"/>
      <c r="I2136" s="54"/>
    </row>
    <row r="2137" spans="8:9" ht="12.75">
      <c r="H2137" s="56"/>
      <c r="I2137" s="54"/>
    </row>
    <row r="2138" spans="8:9" ht="12.75">
      <c r="H2138" s="56"/>
      <c r="I2138" s="54"/>
    </row>
    <row r="2139" spans="8:9" ht="12.75">
      <c r="H2139" s="56"/>
      <c r="I2139" s="54"/>
    </row>
    <row r="2140" spans="8:9" ht="12.75">
      <c r="H2140" s="56"/>
      <c r="I2140" s="54"/>
    </row>
    <row r="2141" spans="8:9" ht="12.75">
      <c r="H2141" s="56"/>
      <c r="I2141" s="54"/>
    </row>
    <row r="2142" spans="8:9" ht="12.75">
      <c r="H2142" s="56"/>
      <c r="I2142" s="54"/>
    </row>
    <row r="2143" spans="8:9" ht="12.75">
      <c r="H2143" s="56"/>
      <c r="I2143" s="54"/>
    </row>
    <row r="2144" spans="8:9" ht="12.75">
      <c r="H2144" s="56"/>
      <c r="I2144" s="54"/>
    </row>
    <row r="2145" spans="8:9" ht="12.75">
      <c r="H2145" s="56"/>
      <c r="I2145" s="54"/>
    </row>
    <row r="2146" spans="8:9" ht="12.75">
      <c r="H2146" s="56"/>
      <c r="I2146" s="54"/>
    </row>
    <row r="2147" spans="8:9" ht="12.75">
      <c r="H2147" s="56"/>
      <c r="I2147" s="54"/>
    </row>
    <row r="2148" spans="8:9" ht="12.75">
      <c r="H2148" s="56"/>
      <c r="I2148" s="54"/>
    </row>
    <row r="2149" spans="8:9" ht="12.75">
      <c r="H2149" s="56"/>
      <c r="I2149" s="54"/>
    </row>
    <row r="2150" spans="8:9" ht="12.75">
      <c r="H2150" s="56"/>
      <c r="I2150" s="54"/>
    </row>
    <row r="2151" spans="8:9" ht="12.75">
      <c r="H2151" s="56"/>
      <c r="I2151" s="54"/>
    </row>
    <row r="2152" spans="8:9" ht="12.75">
      <c r="H2152" s="56"/>
      <c r="I2152" s="54"/>
    </row>
    <row r="2153" spans="8:9" ht="12.75">
      <c r="H2153" s="56"/>
      <c r="I2153" s="54"/>
    </row>
    <row r="2154" spans="8:9" ht="12.75">
      <c r="H2154" s="56"/>
      <c r="I2154" s="54"/>
    </row>
    <row r="2155" spans="8:9" ht="12.75">
      <c r="H2155" s="56"/>
      <c r="I2155" s="54"/>
    </row>
    <row r="2156" spans="8:9" ht="12.75">
      <c r="H2156" s="56"/>
      <c r="I2156" s="54"/>
    </row>
    <row r="2157" spans="8:9" ht="12.75">
      <c r="H2157" s="56"/>
      <c r="I2157" s="54"/>
    </row>
    <row r="2158" spans="8:9" ht="12.75">
      <c r="H2158" s="56"/>
      <c r="I2158" s="54"/>
    </row>
    <row r="2159" spans="8:9" ht="12.75">
      <c r="H2159" s="56"/>
      <c r="I2159" s="54"/>
    </row>
    <row r="2160" spans="8:9" ht="12.75">
      <c r="H2160" s="56"/>
      <c r="I2160" s="54"/>
    </row>
    <row r="2161" spans="8:9" ht="12.75">
      <c r="H2161" s="56"/>
      <c r="I2161" s="54"/>
    </row>
    <row r="2162" spans="8:9" ht="12.75">
      <c r="H2162" s="56"/>
      <c r="I2162" s="54"/>
    </row>
    <row r="2163" spans="8:9" ht="12.75">
      <c r="H2163" s="56"/>
      <c r="I2163" s="54"/>
    </row>
    <row r="2164" spans="8:9" ht="12.75">
      <c r="H2164" s="56"/>
      <c r="I2164" s="54"/>
    </row>
    <row r="2165" spans="8:9" ht="12.75">
      <c r="H2165" s="56"/>
      <c r="I2165" s="54"/>
    </row>
    <row r="2166" spans="8:9" ht="12.75">
      <c r="H2166" s="56"/>
      <c r="I2166" s="54"/>
    </row>
    <row r="2167" spans="8:9" ht="12.75">
      <c r="H2167" s="56"/>
      <c r="I2167" s="54"/>
    </row>
    <row r="2168" spans="8:9" ht="12.75">
      <c r="H2168" s="56"/>
      <c r="I2168" s="54"/>
    </row>
    <row r="2169" spans="8:9" ht="12.75">
      <c r="H2169" s="56"/>
      <c r="I2169" s="54"/>
    </row>
    <row r="2170" spans="8:9" ht="12.75">
      <c r="H2170" s="56"/>
      <c r="I2170" s="54"/>
    </row>
    <row r="2171" spans="8:9" ht="12.75">
      <c r="H2171" s="56"/>
      <c r="I2171" s="54"/>
    </row>
    <row r="2172" spans="8:9" ht="12.75">
      <c r="H2172" s="56"/>
      <c r="I2172" s="54"/>
    </row>
    <row r="2173" spans="8:9" ht="12.75">
      <c r="H2173" s="56"/>
      <c r="I2173" s="54"/>
    </row>
    <row r="2174" spans="8:9" ht="12.75">
      <c r="H2174" s="56"/>
      <c r="I2174" s="54"/>
    </row>
    <row r="2175" spans="8:9" ht="12.75">
      <c r="H2175" s="56"/>
      <c r="I2175" s="54"/>
    </row>
    <row r="2176" spans="8:9" ht="12.75">
      <c r="H2176" s="56"/>
      <c r="I2176" s="54"/>
    </row>
    <row r="2177" spans="8:9" ht="12.75">
      <c r="H2177" s="56"/>
      <c r="I2177" s="54"/>
    </row>
    <row r="2178" spans="8:9" ht="12.75">
      <c r="H2178" s="56"/>
      <c r="I2178" s="54"/>
    </row>
    <row r="2179" spans="8:9" ht="12.75">
      <c r="H2179" s="56"/>
      <c r="I2179" s="54"/>
    </row>
    <row r="2180" spans="8:9" ht="12.75">
      <c r="H2180" s="56"/>
      <c r="I2180" s="54"/>
    </row>
    <row r="2181" spans="8:9" ht="12.75">
      <c r="H2181" s="56"/>
      <c r="I2181" s="54"/>
    </row>
    <row r="2182" spans="8:9" ht="12.75">
      <c r="H2182" s="56"/>
      <c r="I2182" s="54"/>
    </row>
    <row r="2183" spans="8:9" ht="12.75">
      <c r="H2183" s="56"/>
      <c r="I2183" s="54"/>
    </row>
    <row r="2184" spans="8:9" ht="12.75">
      <c r="H2184" s="56"/>
      <c r="I2184" s="54"/>
    </row>
    <row r="2185" spans="8:9" ht="12.75">
      <c r="H2185" s="56"/>
      <c r="I2185" s="54"/>
    </row>
    <row r="2186" spans="8:9" ht="12.75">
      <c r="H2186" s="56"/>
      <c r="I2186" s="54"/>
    </row>
    <row r="2187" spans="8:9" ht="12.75">
      <c r="H2187" s="56"/>
      <c r="I2187" s="54"/>
    </row>
    <row r="2188" spans="8:9" ht="12.75">
      <c r="H2188" s="56"/>
      <c r="I2188" s="54"/>
    </row>
    <row r="2189" spans="8:9" ht="12.75">
      <c r="H2189" s="56"/>
      <c r="I2189" s="54"/>
    </row>
    <row r="2190" spans="8:9" ht="12.75">
      <c r="H2190" s="56"/>
      <c r="I2190" s="54"/>
    </row>
    <row r="2191" spans="8:9" ht="12.75">
      <c r="H2191" s="56"/>
      <c r="I2191" s="54"/>
    </row>
    <row r="2192" spans="8:9" ht="12.75">
      <c r="H2192" s="56"/>
      <c r="I2192" s="54"/>
    </row>
    <row r="2193" spans="8:9" ht="12.75">
      <c r="H2193" s="56"/>
      <c r="I2193" s="54"/>
    </row>
    <row r="2194" spans="8:9" ht="12.75">
      <c r="H2194" s="56"/>
      <c r="I2194" s="54"/>
    </row>
    <row r="2195" spans="8:9" ht="12.75">
      <c r="H2195" s="56"/>
      <c r="I2195" s="54"/>
    </row>
    <row r="2196" spans="8:9" ht="12.75">
      <c r="H2196" s="56"/>
      <c r="I2196" s="54"/>
    </row>
    <row r="2197" spans="8:9" ht="12.75">
      <c r="H2197" s="56"/>
      <c r="I2197" s="54"/>
    </row>
    <row r="2198" spans="8:9" ht="12.75">
      <c r="H2198" s="56"/>
      <c r="I2198" s="54"/>
    </row>
    <row r="2199" spans="8:9" ht="12.75">
      <c r="H2199" s="56"/>
      <c r="I2199" s="54"/>
    </row>
    <row r="2200" spans="8:9" ht="12.75">
      <c r="H2200" s="56"/>
      <c r="I2200" s="54"/>
    </row>
    <row r="2201" spans="8:9" ht="12.75">
      <c r="H2201" s="56"/>
      <c r="I2201" s="54"/>
    </row>
    <row r="2202" spans="8:9" ht="12.75">
      <c r="H2202" s="56"/>
      <c r="I2202" s="54"/>
    </row>
    <row r="2203" spans="8:9" ht="12.75">
      <c r="H2203" s="56"/>
      <c r="I2203" s="54"/>
    </row>
    <row r="2204" spans="8:9" ht="12.75">
      <c r="H2204" s="56"/>
      <c r="I2204" s="54"/>
    </row>
    <row r="2205" spans="8:9" ht="12.75">
      <c r="H2205" s="56"/>
      <c r="I2205" s="54"/>
    </row>
    <row r="2206" spans="8:9" ht="12.75">
      <c r="H2206" s="56"/>
      <c r="I2206" s="54"/>
    </row>
    <row r="2207" spans="8:9" ht="12.75">
      <c r="H2207" s="56"/>
      <c r="I2207" s="54"/>
    </row>
    <row r="2208" spans="8:9" ht="12.75">
      <c r="H2208" s="56"/>
      <c r="I2208" s="54"/>
    </row>
    <row r="2209" spans="8:9" ht="12.75">
      <c r="H2209" s="56"/>
      <c r="I2209" s="54"/>
    </row>
    <row r="2210" spans="8:9" ht="12.75">
      <c r="H2210" s="56"/>
      <c r="I2210" s="54"/>
    </row>
    <row r="2211" spans="8:9" ht="12.75">
      <c r="H2211" s="56"/>
      <c r="I2211" s="54"/>
    </row>
    <row r="2212" spans="8:9" ht="12.75">
      <c r="H2212" s="56"/>
      <c r="I2212" s="54"/>
    </row>
    <row r="2213" spans="8:9" ht="12.75">
      <c r="H2213" s="56"/>
      <c r="I2213" s="54"/>
    </row>
    <row r="2214" spans="8:9" ht="12.75">
      <c r="H2214" s="56"/>
      <c r="I2214" s="54"/>
    </row>
    <row r="2215" spans="8:9" ht="12.75">
      <c r="H2215" s="56"/>
      <c r="I2215" s="54"/>
    </row>
    <row r="2216" spans="8:9" ht="12.75">
      <c r="H2216" s="56"/>
      <c r="I2216" s="54"/>
    </row>
    <row r="2217" spans="8:9" ht="12.75">
      <c r="H2217" s="56"/>
      <c r="I2217" s="54"/>
    </row>
    <row r="2218" spans="8:9" ht="12.75">
      <c r="H2218" s="56"/>
      <c r="I2218" s="54"/>
    </row>
    <row r="2219" spans="8:9" ht="12.75">
      <c r="H2219" s="56"/>
      <c r="I2219" s="54"/>
    </row>
    <row r="2220" spans="8:9" ht="12.75">
      <c r="H2220" s="56"/>
      <c r="I2220" s="54"/>
    </row>
    <row r="2221" spans="8:9" ht="12.75">
      <c r="H2221" s="56"/>
      <c r="I2221" s="54"/>
    </row>
    <row r="2222" spans="8:9" ht="12.75">
      <c r="H2222" s="56"/>
      <c r="I2222" s="54"/>
    </row>
    <row r="2223" spans="8:9" ht="12.75">
      <c r="H2223" s="56"/>
      <c r="I2223" s="54"/>
    </row>
    <row r="2224" spans="8:9" ht="12.75">
      <c r="H2224" s="56"/>
      <c r="I2224" s="54"/>
    </row>
    <row r="2225" spans="8:9" ht="12.75">
      <c r="H2225" s="56"/>
      <c r="I2225" s="54"/>
    </row>
    <row r="2226" spans="8:9" ht="12.75">
      <c r="H2226" s="56"/>
      <c r="I2226" s="54"/>
    </row>
    <row r="2227" spans="8:9" ht="12.75">
      <c r="H2227" s="56"/>
      <c r="I2227" s="54"/>
    </row>
    <row r="2228" spans="8:9" ht="12.75">
      <c r="H2228" s="56"/>
      <c r="I2228" s="54"/>
    </row>
    <row r="2229" spans="8:9" ht="12.75">
      <c r="H2229" s="56"/>
      <c r="I2229" s="54"/>
    </row>
    <row r="2230" spans="8:9" ht="12.75">
      <c r="H2230" s="56"/>
      <c r="I2230" s="54"/>
    </row>
    <row r="2231" spans="8:9" ht="12.75">
      <c r="H2231" s="56"/>
      <c r="I2231" s="54"/>
    </row>
    <row r="2232" spans="8:9" ht="12.75">
      <c r="H2232" s="56"/>
      <c r="I2232" s="54"/>
    </row>
    <row r="2233" spans="8:9" ht="12.75">
      <c r="H2233" s="56"/>
      <c r="I2233" s="54"/>
    </row>
    <row r="2234" spans="8:9" ht="12.75">
      <c r="H2234" s="56"/>
      <c r="I2234" s="54"/>
    </row>
    <row r="2235" spans="8:9" ht="12.75">
      <c r="H2235" s="56"/>
      <c r="I2235" s="54"/>
    </row>
    <row r="2236" spans="8:9" ht="12.75">
      <c r="H2236" s="56"/>
      <c r="I2236" s="54"/>
    </row>
    <row r="2237" spans="8:9" ht="12.75">
      <c r="H2237" s="56"/>
      <c r="I2237" s="54"/>
    </row>
    <row r="2238" spans="8:9" ht="12.75">
      <c r="H2238" s="56"/>
      <c r="I2238" s="54"/>
    </row>
    <row r="2239" spans="8:9" ht="12.75">
      <c r="H2239" s="56"/>
      <c r="I2239" s="54"/>
    </row>
    <row r="2240" spans="8:9" ht="12.75">
      <c r="H2240" s="56"/>
      <c r="I2240" s="54"/>
    </row>
    <row r="2241" spans="8:9" ht="12.75">
      <c r="H2241" s="56"/>
      <c r="I2241" s="54"/>
    </row>
    <row r="2242" spans="8:9" ht="12.75">
      <c r="H2242" s="56"/>
      <c r="I2242" s="54"/>
    </row>
    <row r="2243" spans="8:9" ht="12.75">
      <c r="H2243" s="56"/>
      <c r="I2243" s="54"/>
    </row>
    <row r="2244" spans="8:9" ht="12.75">
      <c r="H2244" s="56"/>
      <c r="I2244" s="54"/>
    </row>
    <row r="2245" spans="8:9" ht="12.75">
      <c r="H2245" s="56"/>
      <c r="I2245" s="54"/>
    </row>
    <row r="2246" spans="8:9" ht="12.75">
      <c r="H2246" s="56"/>
      <c r="I2246" s="54"/>
    </row>
    <row r="2247" spans="8:9" ht="12.75">
      <c r="H2247" s="56"/>
      <c r="I2247" s="54"/>
    </row>
    <row r="2248" spans="8:9" ht="12.75">
      <c r="H2248" s="56"/>
      <c r="I2248" s="54"/>
    </row>
    <row r="2249" spans="8:9" ht="12.75">
      <c r="H2249" s="56"/>
      <c r="I2249" s="54"/>
    </row>
    <row r="2250" spans="8:9" ht="12.75">
      <c r="H2250" s="56"/>
      <c r="I2250" s="54"/>
    </row>
    <row r="2251" spans="8:9" ht="12.75">
      <c r="H2251" s="56"/>
      <c r="I2251" s="54"/>
    </row>
    <row r="2252" spans="8:9" ht="12.75">
      <c r="H2252" s="56"/>
      <c r="I2252" s="54"/>
    </row>
    <row r="2253" spans="8:9" ht="12.75">
      <c r="H2253" s="56"/>
      <c r="I2253" s="54"/>
    </row>
    <row r="2254" spans="8:9" ht="12.75">
      <c r="H2254" s="56"/>
      <c r="I2254" s="54"/>
    </row>
    <row r="2255" spans="8:9" ht="12.75">
      <c r="H2255" s="56"/>
      <c r="I2255" s="54"/>
    </row>
    <row r="2256" spans="8:9" ht="12.75">
      <c r="H2256" s="56"/>
      <c r="I2256" s="54"/>
    </row>
    <row r="2257" spans="8:9" ht="12.75">
      <c r="H2257" s="56"/>
      <c r="I2257" s="54"/>
    </row>
    <row r="2258" spans="8:9" ht="12.75">
      <c r="H2258" s="56"/>
      <c r="I2258" s="54"/>
    </row>
    <row r="2259" spans="8:9" ht="12.75">
      <c r="H2259" s="56"/>
      <c r="I2259" s="54"/>
    </row>
    <row r="2260" spans="8:9" ht="12.75">
      <c r="H2260" s="56"/>
      <c r="I2260" s="54"/>
    </row>
    <row r="2261" spans="8:9" ht="12.75">
      <c r="H2261" s="56"/>
      <c r="I2261" s="54"/>
    </row>
    <row r="2262" spans="8:9" ht="12.75">
      <c r="H2262" s="56"/>
      <c r="I2262" s="54"/>
    </row>
    <row r="2263" spans="8:9" ht="12.75">
      <c r="H2263" s="56"/>
      <c r="I2263" s="54"/>
    </row>
    <row r="2264" spans="8:9" ht="12.75">
      <c r="H2264" s="56"/>
      <c r="I2264" s="54"/>
    </row>
    <row r="2265" spans="8:9" ht="12.75">
      <c r="H2265" s="56"/>
      <c r="I2265" s="54"/>
    </row>
    <row r="2266" spans="8:9" ht="12.75">
      <c r="H2266" s="56"/>
      <c r="I2266" s="54"/>
    </row>
    <row r="2267" spans="8:9" ht="12.75">
      <c r="H2267" s="56"/>
      <c r="I2267" s="54"/>
    </row>
    <row r="2268" spans="8:9" ht="12.75">
      <c r="H2268" s="56"/>
      <c r="I2268" s="54"/>
    </row>
    <row r="2269" spans="8:9" ht="12.75">
      <c r="H2269" s="56"/>
      <c r="I2269" s="54"/>
    </row>
    <row r="2270" spans="8:9" ht="12.75">
      <c r="H2270" s="56"/>
      <c r="I2270" s="54"/>
    </row>
    <row r="2271" spans="8:9" ht="12.75">
      <c r="H2271" s="56"/>
      <c r="I2271" s="54"/>
    </row>
    <row r="2272" spans="8:9" ht="12.75">
      <c r="H2272" s="56"/>
      <c r="I2272" s="54"/>
    </row>
    <row r="2273" spans="8:9" ht="12.75">
      <c r="H2273" s="56"/>
      <c r="I2273" s="54"/>
    </row>
    <row r="2274" spans="8:9" ht="12.75">
      <c r="H2274" s="56"/>
      <c r="I2274" s="54"/>
    </row>
    <row r="2275" spans="8:9" ht="12.75">
      <c r="H2275" s="56"/>
      <c r="I2275" s="54"/>
    </row>
    <row r="2276" spans="8:9" ht="12.75">
      <c r="H2276" s="56"/>
      <c r="I2276" s="54"/>
    </row>
    <row r="2277" spans="8:9" ht="12.75">
      <c r="H2277" s="56"/>
      <c r="I2277" s="54"/>
    </row>
    <row r="2278" spans="8:9" ht="12.75">
      <c r="H2278" s="56"/>
      <c r="I2278" s="54"/>
    </row>
    <row r="2279" spans="8:9" ht="12.75">
      <c r="H2279" s="56"/>
      <c r="I2279" s="54"/>
    </row>
    <row r="2280" spans="8:9" ht="12.75">
      <c r="H2280" s="56"/>
      <c r="I2280" s="54"/>
    </row>
    <row r="2281" spans="8:9" ht="12.75">
      <c r="H2281" s="56"/>
      <c r="I2281" s="54"/>
    </row>
    <row r="2282" spans="8:9" ht="12.75">
      <c r="H2282" s="56"/>
      <c r="I2282" s="54"/>
    </row>
    <row r="2283" spans="8:9" ht="12.75">
      <c r="H2283" s="56"/>
      <c r="I2283" s="54"/>
    </row>
    <row r="2284" spans="8:9" ht="12.75">
      <c r="H2284" s="56"/>
      <c r="I2284" s="54"/>
    </row>
    <row r="2285" spans="8:9" ht="12.75">
      <c r="H2285" s="56"/>
      <c r="I2285" s="54"/>
    </row>
    <row r="2286" spans="8:9" ht="12.75">
      <c r="H2286" s="56"/>
      <c r="I2286" s="54"/>
    </row>
    <row r="2287" spans="8:9" ht="12.75">
      <c r="H2287" s="56"/>
      <c r="I2287" s="54"/>
    </row>
    <row r="2288" spans="8:9" ht="12.75">
      <c r="H2288" s="56"/>
      <c r="I2288" s="54"/>
    </row>
    <row r="2289" spans="8:9" ht="12.75">
      <c r="H2289" s="56"/>
      <c r="I2289" s="54"/>
    </row>
    <row r="2290" spans="8:9" ht="12.75">
      <c r="H2290" s="56"/>
      <c r="I2290" s="54"/>
    </row>
    <row r="2291" spans="8:9" ht="12.75">
      <c r="H2291" s="56"/>
      <c r="I2291" s="54"/>
    </row>
    <row r="2292" spans="8:9" ht="12.75">
      <c r="H2292" s="56"/>
      <c r="I2292" s="54"/>
    </row>
    <row r="2293" spans="8:9" ht="12.75">
      <c r="H2293" s="56"/>
      <c r="I2293" s="54"/>
    </row>
    <row r="2294" spans="8:9" ht="12.75">
      <c r="H2294" s="56"/>
      <c r="I2294" s="54"/>
    </row>
    <row r="2295" spans="8:9" ht="12.75">
      <c r="H2295" s="56"/>
      <c r="I2295" s="54"/>
    </row>
    <row r="2296" spans="8:9" ht="12.75">
      <c r="H2296" s="56"/>
      <c r="I2296" s="54"/>
    </row>
    <row r="2297" spans="8:9" ht="12.75">
      <c r="H2297" s="56"/>
      <c r="I2297" s="54"/>
    </row>
    <row r="2298" spans="8:9" ht="12.75">
      <c r="H2298" s="56"/>
      <c r="I2298" s="54"/>
    </row>
    <row r="2299" spans="8:9" ht="12.75">
      <c r="H2299" s="56"/>
      <c r="I2299" s="54"/>
    </row>
    <row r="2300" spans="8:9" ht="12.75">
      <c r="H2300" s="56"/>
      <c r="I2300" s="54"/>
    </row>
    <row r="2301" spans="8:9" ht="12.75">
      <c r="H2301" s="56"/>
      <c r="I2301" s="54"/>
    </row>
    <row r="2302" spans="8:9" ht="12.75">
      <c r="H2302" s="56"/>
      <c r="I2302" s="54"/>
    </row>
    <row r="2303" spans="8:9" ht="12.75">
      <c r="H2303" s="56"/>
      <c r="I2303" s="54"/>
    </row>
    <row r="2304" spans="8:9" ht="12.75">
      <c r="H2304" s="56"/>
      <c r="I2304" s="54"/>
    </row>
    <row r="2305" spans="8:9" ht="12.75">
      <c r="H2305" s="56"/>
      <c r="I2305" s="54"/>
    </row>
    <row r="2306" spans="8:9" ht="12.75">
      <c r="H2306" s="56"/>
      <c r="I2306" s="54"/>
    </row>
    <row r="2307" spans="8:9" ht="12.75">
      <c r="H2307" s="56"/>
      <c r="I2307" s="54"/>
    </row>
    <row r="2308" spans="8:9" ht="12.75">
      <c r="H2308" s="56"/>
      <c r="I2308" s="54"/>
    </row>
    <row r="2309" spans="8:9" ht="12.75">
      <c r="H2309" s="56"/>
      <c r="I2309" s="54"/>
    </row>
    <row r="2310" spans="8:9" ht="12.75">
      <c r="H2310" s="56"/>
      <c r="I2310" s="54"/>
    </row>
    <row r="2311" spans="8:9" ht="12.75">
      <c r="H2311" s="56"/>
      <c r="I2311" s="54"/>
    </row>
    <row r="2312" spans="8:9" ht="12.75">
      <c r="H2312" s="56"/>
      <c r="I2312" s="54"/>
    </row>
    <row r="2313" spans="8:9" ht="12.75">
      <c r="H2313" s="56"/>
      <c r="I2313" s="54"/>
    </row>
    <row r="2314" spans="8:9" ht="12.75">
      <c r="H2314" s="56"/>
      <c r="I2314" s="54"/>
    </row>
    <row r="2315" spans="8:9" ht="12.75">
      <c r="H2315" s="56"/>
      <c r="I2315" s="54"/>
    </row>
    <row r="2316" spans="8:9" ht="12.75">
      <c r="H2316" s="56"/>
      <c r="I2316" s="54"/>
    </row>
    <row r="2317" spans="8:9" ht="12.75">
      <c r="H2317" s="56"/>
      <c r="I2317" s="54"/>
    </row>
    <row r="2318" spans="8:9" ht="12.75">
      <c r="H2318" s="56"/>
      <c r="I2318" s="54"/>
    </row>
    <row r="2319" spans="8:9" ht="12.75">
      <c r="H2319" s="56"/>
      <c r="I2319" s="54"/>
    </row>
    <row r="2320" spans="8:9" ht="12.75">
      <c r="H2320" s="56"/>
      <c r="I2320" s="54"/>
    </row>
    <row r="2321" spans="8:9" ht="12.75">
      <c r="H2321" s="56"/>
      <c r="I2321" s="54"/>
    </row>
    <row r="2322" spans="8:9" ht="12.75">
      <c r="H2322" s="56"/>
      <c r="I2322" s="54"/>
    </row>
    <row r="2323" spans="8:9" ht="12.75">
      <c r="H2323" s="56"/>
      <c r="I2323" s="54"/>
    </row>
    <row r="2324" spans="8:9" ht="12.75">
      <c r="H2324" s="56"/>
      <c r="I2324" s="54"/>
    </row>
    <row r="2325" spans="8:9" ht="12.75">
      <c r="H2325" s="56"/>
      <c r="I2325" s="54"/>
    </row>
    <row r="2326" spans="8:9" ht="12.75">
      <c r="H2326" s="56"/>
      <c r="I2326" s="54"/>
    </row>
    <row r="2327" spans="8:9" ht="12.75">
      <c r="H2327" s="56"/>
      <c r="I2327" s="54"/>
    </row>
    <row r="2328" spans="8:9" ht="12.75">
      <c r="H2328" s="56"/>
      <c r="I2328" s="54"/>
    </row>
    <row r="2329" spans="8:9" ht="12.75">
      <c r="H2329" s="56"/>
      <c r="I2329" s="54"/>
    </row>
    <row r="2330" spans="8:9" ht="12.75">
      <c r="H2330" s="56"/>
      <c r="I2330" s="54"/>
    </row>
    <row r="2331" spans="8:9" ht="12.75">
      <c r="H2331" s="56"/>
      <c r="I2331" s="54"/>
    </row>
    <row r="2332" spans="8:9" ht="12.75">
      <c r="H2332" s="56"/>
      <c r="I2332" s="54"/>
    </row>
    <row r="2333" spans="8:9" ht="12.75">
      <c r="H2333" s="56"/>
      <c r="I2333" s="54"/>
    </row>
    <row r="2334" spans="8:9" ht="12.75">
      <c r="H2334" s="56"/>
      <c r="I2334" s="54"/>
    </row>
    <row r="2335" spans="8:9" ht="12.75">
      <c r="H2335" s="56"/>
      <c r="I2335" s="54"/>
    </row>
    <row r="2336" spans="8:9" ht="12.75">
      <c r="H2336" s="56"/>
      <c r="I2336" s="54"/>
    </row>
    <row r="2337" spans="8:9" ht="12.75">
      <c r="H2337" s="56"/>
      <c r="I2337" s="54"/>
    </row>
    <row r="2338" spans="8:9" ht="12.75">
      <c r="H2338" s="56"/>
      <c r="I2338" s="54"/>
    </row>
    <row r="2339" spans="8:9" ht="12.75">
      <c r="H2339" s="56"/>
      <c r="I2339" s="54"/>
    </row>
    <row r="2340" spans="8:9" ht="12.75">
      <c r="H2340" s="56"/>
      <c r="I2340" s="54"/>
    </row>
    <row r="2341" spans="8:9" ht="12.75">
      <c r="H2341" s="56"/>
      <c r="I2341" s="54"/>
    </row>
    <row r="2342" spans="8:9" ht="12.75">
      <c r="H2342" s="56"/>
      <c r="I2342" s="54"/>
    </row>
    <row r="2343" spans="8:9" ht="12.75">
      <c r="H2343" s="56"/>
      <c r="I2343" s="54"/>
    </row>
    <row r="2344" spans="8:9" ht="12.75">
      <c r="H2344" s="56"/>
      <c r="I2344" s="54"/>
    </row>
    <row r="2345" spans="8:9" ht="12.75">
      <c r="H2345" s="56"/>
      <c r="I2345" s="54"/>
    </row>
    <row r="2346" spans="8:9" ht="12.75">
      <c r="H2346" s="56"/>
      <c r="I2346" s="54"/>
    </row>
    <row r="2347" spans="8:9" ht="12.75">
      <c r="H2347" s="56"/>
      <c r="I2347" s="54"/>
    </row>
    <row r="2348" spans="8:9" ht="12.75">
      <c r="H2348" s="56"/>
      <c r="I2348" s="54"/>
    </row>
    <row r="2349" spans="8:9" ht="12.75">
      <c r="H2349" s="56"/>
      <c r="I2349" s="54"/>
    </row>
    <row r="2350" spans="8:9" ht="12.75">
      <c r="H2350" s="56"/>
      <c r="I2350" s="54"/>
    </row>
    <row r="2351" spans="8:9" ht="12.75">
      <c r="H2351" s="56"/>
      <c r="I2351" s="54"/>
    </row>
    <row r="2352" spans="8:9" ht="12.75">
      <c r="H2352" s="56"/>
      <c r="I2352" s="54"/>
    </row>
    <row r="2353" spans="8:9" ht="12.75">
      <c r="H2353" s="56"/>
      <c r="I2353" s="54"/>
    </row>
    <row r="2354" spans="8:9" ht="12.75">
      <c r="H2354" s="56"/>
      <c r="I2354" s="54"/>
    </row>
    <row r="2355" spans="8:9" ht="12.75">
      <c r="H2355" s="56"/>
      <c r="I2355" s="54"/>
    </row>
    <row r="2356" spans="8:9" ht="12.75">
      <c r="H2356" s="56"/>
      <c r="I2356" s="54"/>
    </row>
    <row r="2357" spans="8:9" ht="12.75">
      <c r="H2357" s="56"/>
      <c r="I2357" s="54"/>
    </row>
    <row r="2358" spans="8:9" ht="12.75">
      <c r="H2358" s="56"/>
      <c r="I2358" s="54"/>
    </row>
    <row r="2359" spans="8:9" ht="12.75">
      <c r="H2359" s="56"/>
      <c r="I2359" s="54"/>
    </row>
    <row r="2360" spans="8:9" ht="12.75">
      <c r="H2360" s="56"/>
      <c r="I2360" s="54"/>
    </row>
    <row r="2361" spans="8:9" ht="12.75">
      <c r="H2361" s="56"/>
      <c r="I2361" s="54"/>
    </row>
    <row r="2362" spans="8:9" ht="12.75">
      <c r="H2362" s="56"/>
      <c r="I2362" s="54"/>
    </row>
    <row r="2363" spans="8:9" ht="12.75">
      <c r="H2363" s="56"/>
      <c r="I2363" s="54"/>
    </row>
    <row r="2364" spans="8:9" ht="12.75">
      <c r="H2364" s="56"/>
      <c r="I2364" s="54"/>
    </row>
    <row r="2365" spans="8:9" ht="12.75">
      <c r="H2365" s="56"/>
      <c r="I2365" s="54"/>
    </row>
    <row r="2366" spans="8:9" ht="12.75">
      <c r="H2366" s="56"/>
      <c r="I2366" s="54"/>
    </row>
    <row r="2367" spans="8:9" ht="12.75">
      <c r="H2367" s="56"/>
      <c r="I2367" s="54"/>
    </row>
    <row r="2368" spans="8:9" ht="12.75">
      <c r="H2368" s="56"/>
      <c r="I2368" s="54"/>
    </row>
    <row r="2369" spans="8:9" ht="12.75">
      <c r="H2369" s="56"/>
      <c r="I2369" s="54"/>
    </row>
    <row r="2370" spans="8:9" ht="12.75">
      <c r="H2370" s="56"/>
      <c r="I2370" s="54"/>
    </row>
    <row r="2371" spans="8:9" ht="12.75">
      <c r="H2371" s="56"/>
      <c r="I2371" s="54"/>
    </row>
    <row r="2372" spans="8:9" ht="12.75">
      <c r="H2372" s="56"/>
      <c r="I2372" s="54"/>
    </row>
    <row r="2373" spans="8:9" ht="12.75">
      <c r="H2373" s="56"/>
      <c r="I2373" s="54"/>
    </row>
    <row r="2374" spans="8:9" ht="12.75">
      <c r="H2374" s="56"/>
      <c r="I2374" s="54"/>
    </row>
    <row r="2375" spans="8:9" ht="12.75">
      <c r="H2375" s="56"/>
      <c r="I2375" s="54"/>
    </row>
    <row r="2376" spans="8:9" ht="12.75">
      <c r="H2376" s="56"/>
      <c r="I2376" s="54"/>
    </row>
    <row r="2377" spans="8:9" ht="12.75">
      <c r="H2377" s="56"/>
      <c r="I2377" s="54"/>
    </row>
    <row r="2378" spans="8:9" ht="12.75">
      <c r="H2378" s="56"/>
      <c r="I2378" s="54"/>
    </row>
    <row r="2379" spans="8:9" ht="12.75">
      <c r="H2379" s="56"/>
      <c r="I2379" s="54"/>
    </row>
    <row r="2380" spans="8:9" ht="12.75">
      <c r="H2380" s="56"/>
      <c r="I2380" s="54"/>
    </row>
    <row r="2381" spans="8:9" ht="12.75">
      <c r="H2381" s="56"/>
      <c r="I2381" s="54"/>
    </row>
    <row r="2382" spans="8:9" ht="12.75">
      <c r="H2382" s="56"/>
      <c r="I2382" s="54"/>
    </row>
    <row r="2383" spans="8:9" ht="12.75">
      <c r="H2383" s="56"/>
      <c r="I2383" s="54"/>
    </row>
    <row r="2384" spans="8:9" ht="12.75">
      <c r="H2384" s="56"/>
      <c r="I2384" s="54"/>
    </row>
    <row r="2385" spans="8:9" ht="12.75">
      <c r="H2385" s="56"/>
      <c r="I2385" s="54"/>
    </row>
    <row r="2386" spans="8:9" ht="12.75">
      <c r="H2386" s="56"/>
      <c r="I2386" s="54"/>
    </row>
    <row r="2387" spans="8:9" ht="12.75">
      <c r="H2387" s="56"/>
      <c r="I2387" s="54"/>
    </row>
    <row r="2388" spans="8:9" ht="12.75">
      <c r="H2388" s="56"/>
      <c r="I2388" s="54"/>
    </row>
    <row r="2389" spans="8:9" ht="12.75">
      <c r="H2389" s="56"/>
      <c r="I2389" s="54"/>
    </row>
    <row r="2390" spans="8:9" ht="12.75">
      <c r="H2390" s="56"/>
      <c r="I2390" s="54"/>
    </row>
    <row r="2391" spans="8:9" ht="12.75">
      <c r="H2391" s="56"/>
      <c r="I2391" s="54"/>
    </row>
    <row r="2392" spans="8:9" ht="12.75">
      <c r="H2392" s="56"/>
      <c r="I2392" s="54"/>
    </row>
    <row r="2393" spans="8:9" ht="12.75">
      <c r="H2393" s="56"/>
      <c r="I2393" s="54"/>
    </row>
    <row r="2394" spans="8:9" ht="12.75">
      <c r="H2394" s="56"/>
      <c r="I2394" s="54"/>
    </row>
    <row r="2395" spans="8:9" ht="12.75">
      <c r="H2395" s="56"/>
      <c r="I2395" s="54"/>
    </row>
    <row r="2396" spans="8:9" ht="12.75">
      <c r="H2396" s="56"/>
      <c r="I2396" s="54"/>
    </row>
    <row r="2397" spans="8:9" ht="12.75">
      <c r="H2397" s="56"/>
      <c r="I2397" s="54"/>
    </row>
    <row r="2398" spans="8:9" ht="12.75">
      <c r="H2398" s="56"/>
      <c r="I2398" s="54"/>
    </row>
    <row r="2399" spans="8:9" ht="12.75">
      <c r="H2399" s="56"/>
      <c r="I2399" s="54"/>
    </row>
    <row r="2400" spans="8:9" ht="12.75">
      <c r="H2400" s="56"/>
      <c r="I2400" s="54"/>
    </row>
    <row r="2401" spans="8:9" ht="12.75">
      <c r="H2401" s="56"/>
      <c r="I2401" s="54"/>
    </row>
    <row r="2402" spans="8:9" ht="12.75">
      <c r="H2402" s="56"/>
      <c r="I2402" s="54"/>
    </row>
    <row r="2403" spans="8:9" ht="12.75">
      <c r="H2403" s="56"/>
      <c r="I2403" s="54"/>
    </row>
    <row r="2404" spans="8:9" ht="12.75">
      <c r="H2404" s="56"/>
      <c r="I2404" s="54"/>
    </row>
    <row r="2405" spans="8:9" ht="12.75">
      <c r="H2405" s="56"/>
      <c r="I2405" s="54"/>
    </row>
    <row r="2406" spans="8:9" ht="12.75">
      <c r="H2406" s="56"/>
      <c r="I2406" s="54"/>
    </row>
    <row r="2407" spans="8:9" ht="12.75">
      <c r="H2407" s="56"/>
      <c r="I2407" s="54"/>
    </row>
    <row r="2408" spans="8:9" ht="12.75">
      <c r="H2408" s="56"/>
      <c r="I2408" s="54"/>
    </row>
    <row r="2409" spans="8:9" ht="12.75">
      <c r="H2409" s="56"/>
      <c r="I2409" s="54"/>
    </row>
    <row r="2410" spans="8:9" ht="12.75">
      <c r="H2410" s="56"/>
      <c r="I2410" s="54"/>
    </row>
    <row r="2411" spans="8:9" ht="12.75">
      <c r="H2411" s="56"/>
      <c r="I2411" s="54"/>
    </row>
    <row r="2412" spans="8:9" ht="12.75">
      <c r="H2412" s="56"/>
      <c r="I2412" s="54"/>
    </row>
    <row r="2413" spans="8:9" ht="12.75">
      <c r="H2413" s="56"/>
      <c r="I2413" s="54"/>
    </row>
    <row r="2414" spans="8:9" ht="12.75">
      <c r="H2414" s="56"/>
      <c r="I2414" s="54"/>
    </row>
    <row r="2415" spans="8:9" ht="12.75">
      <c r="H2415" s="56"/>
      <c r="I2415" s="54"/>
    </row>
    <row r="2416" spans="8:9" ht="12.75">
      <c r="H2416" s="56"/>
      <c r="I2416" s="54"/>
    </row>
    <row r="2417" spans="8:9" ht="12.75">
      <c r="H2417" s="56"/>
      <c r="I2417" s="54"/>
    </row>
    <row r="2418" spans="8:9" ht="12.75">
      <c r="H2418" s="56"/>
      <c r="I2418" s="54"/>
    </row>
    <row r="2419" spans="8:9" ht="12.75">
      <c r="H2419" s="56"/>
      <c r="I2419" s="54"/>
    </row>
    <row r="2420" spans="8:9" ht="12.75">
      <c r="H2420" s="56"/>
      <c r="I2420" s="54"/>
    </row>
    <row r="2421" spans="8:9" ht="12.75">
      <c r="H2421" s="56"/>
      <c r="I2421" s="54"/>
    </row>
    <row r="2422" spans="8:9" ht="12.75">
      <c r="H2422" s="56"/>
      <c r="I2422" s="54"/>
    </row>
    <row r="2423" spans="8:9" ht="12.75">
      <c r="H2423" s="56"/>
      <c r="I2423" s="54"/>
    </row>
    <row r="2424" spans="8:9" ht="12.75">
      <c r="H2424" s="56"/>
      <c r="I2424" s="54"/>
    </row>
    <row r="2425" spans="8:9" ht="12.75">
      <c r="H2425" s="56"/>
      <c r="I2425" s="54"/>
    </row>
    <row r="2426" spans="8:9" ht="12.75">
      <c r="H2426" s="56"/>
      <c r="I2426" s="54"/>
    </row>
    <row r="2427" spans="8:9" ht="12.75">
      <c r="H2427" s="56"/>
      <c r="I2427" s="54"/>
    </row>
    <row r="2428" spans="8:9" ht="12.75">
      <c r="H2428" s="56"/>
      <c r="I2428" s="54"/>
    </row>
    <row r="2429" spans="8:9" ht="12.75">
      <c r="H2429" s="56"/>
      <c r="I2429" s="54"/>
    </row>
    <row r="2430" spans="8:9" ht="12.75">
      <c r="H2430" s="56"/>
      <c r="I2430" s="54"/>
    </row>
    <row r="2431" spans="8:9" ht="12.75">
      <c r="H2431" s="56"/>
      <c r="I2431" s="54"/>
    </row>
    <row r="2432" spans="8:9" ht="12.75">
      <c r="H2432" s="56"/>
      <c r="I2432" s="54"/>
    </row>
    <row r="2433" spans="8:9" ht="12.75">
      <c r="H2433" s="56"/>
      <c r="I2433" s="54"/>
    </row>
    <row r="2434" spans="8:9" ht="12.75">
      <c r="H2434" s="56"/>
      <c r="I2434" s="54"/>
    </row>
    <row r="2435" spans="8:9" ht="12.75">
      <c r="H2435" s="56"/>
      <c r="I2435" s="54"/>
    </row>
    <row r="2436" spans="8:9" ht="12.75">
      <c r="H2436" s="56"/>
      <c r="I2436" s="54"/>
    </row>
    <row r="2437" spans="8:9" ht="12.75">
      <c r="H2437" s="56"/>
      <c r="I2437" s="54"/>
    </row>
    <row r="2438" spans="8:9" ht="12.75">
      <c r="H2438" s="56"/>
      <c r="I2438" s="54"/>
    </row>
    <row r="2439" spans="8:9" ht="12.75">
      <c r="H2439" s="56"/>
      <c r="I2439" s="54"/>
    </row>
    <row r="2440" spans="8:9" ht="12.75">
      <c r="H2440" s="56"/>
      <c r="I2440" s="54"/>
    </row>
    <row r="2441" spans="8:9" ht="12.75">
      <c r="H2441" s="56"/>
      <c r="I2441" s="54"/>
    </row>
    <row r="2442" spans="8:9" ht="12.75">
      <c r="H2442" s="56"/>
      <c r="I2442" s="54"/>
    </row>
    <row r="2443" spans="8:9" ht="12.75">
      <c r="H2443" s="56"/>
      <c r="I2443" s="54"/>
    </row>
    <row r="2444" spans="8:9" ht="12.75">
      <c r="H2444" s="56"/>
      <c r="I2444" s="54"/>
    </row>
    <row r="2445" spans="8:9" ht="12.75">
      <c r="H2445" s="56"/>
      <c r="I2445" s="54"/>
    </row>
    <row r="2446" spans="8:9" ht="12.75">
      <c r="H2446" s="56"/>
      <c r="I2446" s="54"/>
    </row>
    <row r="2447" spans="8:9" ht="12.75">
      <c r="H2447" s="56"/>
      <c r="I2447" s="54"/>
    </row>
    <row r="2448" spans="8:9" ht="12.75">
      <c r="H2448" s="56"/>
      <c r="I2448" s="54"/>
    </row>
    <row r="2449" spans="8:9" ht="12.75">
      <c r="H2449" s="56"/>
      <c r="I2449" s="54"/>
    </row>
    <row r="2450" spans="8:9" ht="12.75">
      <c r="H2450" s="56"/>
      <c r="I2450" s="54"/>
    </row>
    <row r="2451" spans="8:9" ht="12.75">
      <c r="H2451" s="56"/>
      <c r="I2451" s="54"/>
    </row>
    <row r="2452" spans="8:9" ht="12.75">
      <c r="H2452" s="56"/>
      <c r="I2452" s="54"/>
    </row>
    <row r="2453" spans="8:9" ht="12.75">
      <c r="H2453" s="56"/>
      <c r="I2453" s="54"/>
    </row>
    <row r="2454" spans="8:9" ht="12.75">
      <c r="H2454" s="56"/>
      <c r="I2454" s="54"/>
    </row>
    <row r="2455" spans="8:9" ht="12.75">
      <c r="H2455" s="56"/>
      <c r="I2455" s="54"/>
    </row>
    <row r="2456" spans="8:9" ht="12.75">
      <c r="H2456" s="56"/>
      <c r="I2456" s="54"/>
    </row>
    <row r="2457" spans="8:9" ht="12.75">
      <c r="H2457" s="56"/>
      <c r="I2457" s="54"/>
    </row>
    <row r="2458" spans="8:9" ht="12.75">
      <c r="H2458" s="56"/>
      <c r="I2458" s="54"/>
    </row>
    <row r="2459" spans="8:9" ht="12.75">
      <c r="H2459" s="56"/>
      <c r="I2459" s="54"/>
    </row>
    <row r="2460" spans="8:9" ht="12.75">
      <c r="H2460" s="56"/>
      <c r="I2460" s="54"/>
    </row>
    <row r="2461" spans="8:9" ht="12.75">
      <c r="H2461" s="56"/>
      <c r="I2461" s="54"/>
    </row>
    <row r="2462" spans="8:9" ht="12.75">
      <c r="H2462" s="56"/>
      <c r="I2462" s="54"/>
    </row>
    <row r="2463" spans="8:9" ht="12.75">
      <c r="H2463" s="56"/>
      <c r="I2463" s="54"/>
    </row>
    <row r="2464" spans="8:9" ht="12.75">
      <c r="H2464" s="56"/>
      <c r="I2464" s="54"/>
    </row>
    <row r="2465" spans="8:9" ht="12.75">
      <c r="H2465" s="56"/>
      <c r="I2465" s="54"/>
    </row>
    <row r="2466" spans="8:9" ht="12.75">
      <c r="H2466" s="56"/>
      <c r="I2466" s="54"/>
    </row>
    <row r="2467" spans="8:9" ht="12.75">
      <c r="H2467" s="56"/>
      <c r="I2467" s="54"/>
    </row>
    <row r="2468" spans="8:9" ht="12.75">
      <c r="H2468" s="56"/>
      <c r="I2468" s="54"/>
    </row>
    <row r="2469" spans="8:9" ht="12.75">
      <c r="H2469" s="56"/>
      <c r="I2469" s="54"/>
    </row>
    <row r="2470" spans="8:9" ht="12.75">
      <c r="H2470" s="56"/>
      <c r="I2470" s="54"/>
    </row>
    <row r="2471" spans="8:9" ht="12.75">
      <c r="H2471" s="56"/>
      <c r="I2471" s="54"/>
    </row>
    <row r="2472" spans="8:9" ht="12.75">
      <c r="H2472" s="56"/>
      <c r="I2472" s="54"/>
    </row>
    <row r="2473" spans="8:9" ht="12.75">
      <c r="H2473" s="56"/>
      <c r="I2473" s="54"/>
    </row>
    <row r="2474" spans="8:9" ht="12.75">
      <c r="H2474" s="56"/>
      <c r="I2474" s="54"/>
    </row>
    <row r="2475" spans="8:9" ht="12.75">
      <c r="H2475" s="56"/>
      <c r="I2475" s="54"/>
    </row>
    <row r="2476" spans="8:9" ht="12.75">
      <c r="H2476" s="56"/>
      <c r="I2476" s="54"/>
    </row>
    <row r="2477" spans="8:9" ht="12.75">
      <c r="H2477" s="56"/>
      <c r="I2477" s="54"/>
    </row>
    <row r="2478" spans="8:9" ht="12.75">
      <c r="H2478" s="56"/>
      <c r="I2478" s="54"/>
    </row>
    <row r="2479" spans="8:9" ht="12.75">
      <c r="H2479" s="56"/>
      <c r="I2479" s="54"/>
    </row>
    <row r="2480" spans="8:9" ht="12.75">
      <c r="H2480" s="56"/>
      <c r="I2480" s="54"/>
    </row>
    <row r="2481" spans="8:9" ht="12.75">
      <c r="H2481" s="56"/>
      <c r="I2481" s="54"/>
    </row>
    <row r="2482" spans="8:9" ht="12.75">
      <c r="H2482" s="56"/>
      <c r="I2482" s="54"/>
    </row>
    <row r="2483" spans="8:9" ht="12.75">
      <c r="H2483" s="56"/>
      <c r="I2483" s="54"/>
    </row>
    <row r="2484" spans="8:9" ht="12.75">
      <c r="H2484" s="56"/>
      <c r="I2484" s="54"/>
    </row>
    <row r="2485" spans="8:9" ht="12.75">
      <c r="H2485" s="56"/>
      <c r="I2485" s="54"/>
    </row>
    <row r="2486" spans="8:9" ht="12.75">
      <c r="H2486" s="56"/>
      <c r="I2486" s="54"/>
    </row>
    <row r="2487" spans="8:9" ht="12.75">
      <c r="H2487" s="56"/>
      <c r="I2487" s="54"/>
    </row>
    <row r="2488" spans="8:9" ht="12.75">
      <c r="H2488" s="56"/>
      <c r="I2488" s="54"/>
    </row>
    <row r="2489" spans="8:9" ht="12.75">
      <c r="H2489" s="56"/>
      <c r="I2489" s="54"/>
    </row>
    <row r="2490" spans="8:9" ht="12.75">
      <c r="H2490" s="56"/>
      <c r="I2490" s="54"/>
    </row>
    <row r="2491" spans="8:9" ht="12.75">
      <c r="H2491" s="56"/>
      <c r="I2491" s="54"/>
    </row>
    <row r="2492" spans="8:9" ht="12.75">
      <c r="H2492" s="56"/>
      <c r="I2492" s="54"/>
    </row>
    <row r="2493" spans="8:9" ht="12.75">
      <c r="H2493" s="56"/>
      <c r="I2493" s="54"/>
    </row>
    <row r="2494" spans="8:9" ht="12.75">
      <c r="H2494" s="56"/>
      <c r="I2494" s="54"/>
    </row>
    <row r="2495" spans="8:9" ht="12.75">
      <c r="H2495" s="56"/>
      <c r="I2495" s="54"/>
    </row>
    <row r="2496" spans="8:9" ht="12.75">
      <c r="H2496" s="56"/>
      <c r="I2496" s="54"/>
    </row>
    <row r="2497" spans="8:9" ht="12.75">
      <c r="H2497" s="56"/>
      <c r="I2497" s="54"/>
    </row>
    <row r="2498" spans="8:9" ht="12.75">
      <c r="H2498" s="56"/>
      <c r="I2498" s="54"/>
    </row>
    <row r="2499" spans="8:9" ht="12.75">
      <c r="H2499" s="56"/>
      <c r="I2499" s="54"/>
    </row>
    <row r="2500" spans="8:9" ht="12.75">
      <c r="H2500" s="56"/>
      <c r="I2500" s="54"/>
    </row>
    <row r="2501" spans="8:9" ht="12.75">
      <c r="H2501" s="56"/>
      <c r="I2501" s="54"/>
    </row>
    <row r="2502" spans="8:9" ht="12.75">
      <c r="H2502" s="56"/>
      <c r="I2502" s="54"/>
    </row>
    <row r="2503" spans="8:9" ht="12.75">
      <c r="H2503" s="56"/>
      <c r="I2503" s="54"/>
    </row>
    <row r="2504" spans="8:9" ht="12.75">
      <c r="H2504" s="56"/>
      <c r="I2504" s="54"/>
    </row>
    <row r="2505" spans="8:9" ht="12.75">
      <c r="H2505" s="56"/>
      <c r="I2505" s="54"/>
    </row>
    <row r="2506" spans="8:9" ht="12.75">
      <c r="H2506" s="56"/>
      <c r="I2506" s="54"/>
    </row>
    <row r="2507" spans="8:9" ht="12.75">
      <c r="H2507" s="56"/>
      <c r="I2507" s="54"/>
    </row>
    <row r="2508" spans="8:9" ht="12.75">
      <c r="H2508" s="56"/>
      <c r="I2508" s="54"/>
    </row>
    <row r="2509" spans="8:9" ht="12.75">
      <c r="H2509" s="56"/>
      <c r="I2509" s="54"/>
    </row>
    <row r="2510" spans="8:9" ht="12.75">
      <c r="H2510" s="56"/>
      <c r="I2510" s="54"/>
    </row>
    <row r="2511" spans="8:9" ht="12.75">
      <c r="H2511" s="56"/>
      <c r="I2511" s="54"/>
    </row>
    <row r="2512" spans="8:9" ht="12.75">
      <c r="H2512" s="56"/>
      <c r="I2512" s="54"/>
    </row>
    <row r="2513" spans="8:9" ht="12.75">
      <c r="H2513" s="56"/>
      <c r="I2513" s="54"/>
    </row>
    <row r="2514" spans="8:9" ht="12.75">
      <c r="H2514" s="56"/>
      <c r="I2514" s="54"/>
    </row>
    <row r="2515" spans="8:9" ht="12.75">
      <c r="H2515" s="56"/>
      <c r="I2515" s="54"/>
    </row>
    <row r="2516" spans="8:9" ht="12.75">
      <c r="H2516" s="56"/>
      <c r="I2516" s="54"/>
    </row>
    <row r="2517" spans="8:9" ht="12.75">
      <c r="H2517" s="56"/>
      <c r="I2517" s="54"/>
    </row>
    <row r="2518" spans="8:9" ht="12.75">
      <c r="H2518" s="56"/>
      <c r="I2518" s="54"/>
    </row>
    <row r="2519" spans="8:9" ht="12.75">
      <c r="H2519" s="56"/>
      <c r="I2519" s="54"/>
    </row>
    <row r="2520" spans="8:9" ht="12.75">
      <c r="H2520" s="56"/>
      <c r="I2520" s="54"/>
    </row>
    <row r="2521" spans="8:9" ht="12.75">
      <c r="H2521" s="56"/>
      <c r="I2521" s="54"/>
    </row>
    <row r="2522" spans="8:9" ht="12.75">
      <c r="H2522" s="56"/>
      <c r="I2522" s="54"/>
    </row>
    <row r="2523" spans="8:9" ht="12.75">
      <c r="H2523" s="56"/>
      <c r="I2523" s="54"/>
    </row>
    <row r="2524" spans="8:9" ht="12.75">
      <c r="H2524" s="56"/>
      <c r="I2524" s="54"/>
    </row>
    <row r="2525" spans="8:9" ht="12.75">
      <c r="H2525" s="56"/>
      <c r="I2525" s="54"/>
    </row>
    <row r="2526" spans="8:9" ht="12.75">
      <c r="H2526" s="56"/>
      <c r="I2526" s="54"/>
    </row>
    <row r="2527" spans="8:9" ht="12.75">
      <c r="H2527" s="56"/>
      <c r="I2527" s="54"/>
    </row>
    <row r="2528" spans="8:9" ht="12.75">
      <c r="H2528" s="56"/>
      <c r="I2528" s="54"/>
    </row>
    <row r="2529" spans="8:9" ht="12.75">
      <c r="H2529" s="56"/>
      <c r="I2529" s="54"/>
    </row>
    <row r="2530" spans="8:9" ht="12.75">
      <c r="H2530" s="56"/>
      <c r="I2530" s="54"/>
    </row>
    <row r="2531" spans="8:9" ht="12.75">
      <c r="H2531" s="56"/>
      <c r="I2531" s="54"/>
    </row>
    <row r="2532" spans="8:9" ht="12.75">
      <c r="H2532" s="56"/>
      <c r="I2532" s="54"/>
    </row>
    <row r="2533" spans="8:9" ht="12.75">
      <c r="H2533" s="56"/>
      <c r="I2533" s="54"/>
    </row>
    <row r="2534" spans="8:9" ht="12.75">
      <c r="H2534" s="56"/>
      <c r="I2534" s="54"/>
    </row>
    <row r="2535" spans="8:9" ht="12.75">
      <c r="H2535" s="56"/>
      <c r="I2535" s="54"/>
    </row>
    <row r="2536" spans="8:9" ht="12.75">
      <c r="H2536" s="56"/>
      <c r="I2536" s="54"/>
    </row>
    <row r="2537" spans="8:9" ht="12.75">
      <c r="H2537" s="56"/>
      <c r="I2537" s="54"/>
    </row>
    <row r="2538" spans="8:9" ht="12.75">
      <c r="H2538" s="56"/>
      <c r="I2538" s="54"/>
    </row>
    <row r="2539" spans="8:9" ht="12.75">
      <c r="H2539" s="56"/>
      <c r="I2539" s="54"/>
    </row>
    <row r="2540" spans="8:9" ht="12.75">
      <c r="H2540" s="56"/>
      <c r="I2540" s="54"/>
    </row>
    <row r="2541" spans="8:9" ht="12.75">
      <c r="H2541" s="56"/>
      <c r="I2541" s="54"/>
    </row>
    <row r="2542" spans="8:9" ht="12.75">
      <c r="H2542" s="56"/>
      <c r="I2542" s="54"/>
    </row>
    <row r="2543" spans="8:9" ht="12.75">
      <c r="H2543" s="56"/>
      <c r="I2543" s="54"/>
    </row>
    <row r="2544" spans="8:9" ht="12.75">
      <c r="H2544" s="56"/>
      <c r="I2544" s="54"/>
    </row>
    <row r="2545" spans="8:9" ht="12.75">
      <c r="H2545" s="56"/>
      <c r="I2545" s="54"/>
    </row>
    <row r="2546" spans="8:9" ht="12.75">
      <c r="H2546" s="56"/>
      <c r="I2546" s="54"/>
    </row>
    <row r="2547" spans="8:9" ht="12.75">
      <c r="H2547" s="56"/>
      <c r="I2547" s="54"/>
    </row>
    <row r="2548" spans="8:9" ht="12.75">
      <c r="H2548" s="56"/>
      <c r="I2548" s="54"/>
    </row>
    <row r="2549" spans="8:9" ht="12.75">
      <c r="H2549" s="56"/>
      <c r="I2549" s="54"/>
    </row>
    <row r="2550" spans="8:9" ht="12.75">
      <c r="H2550" s="56"/>
      <c r="I2550" s="54"/>
    </row>
    <row r="2551" spans="8:9" ht="12.75">
      <c r="H2551" s="56"/>
      <c r="I2551" s="54"/>
    </row>
    <row r="2552" spans="8:9" ht="12.75">
      <c r="H2552" s="56"/>
      <c r="I2552" s="54"/>
    </row>
    <row r="2553" spans="8:9" ht="12.75">
      <c r="H2553" s="56"/>
      <c r="I2553" s="54"/>
    </row>
    <row r="2554" spans="8:9" ht="12.75">
      <c r="H2554" s="56"/>
      <c r="I2554" s="54"/>
    </row>
    <row r="2555" spans="8:9" ht="12.75">
      <c r="H2555" s="56"/>
      <c r="I2555" s="54"/>
    </row>
    <row r="2556" spans="8:9" ht="12.75">
      <c r="H2556" s="56"/>
      <c r="I2556" s="54"/>
    </row>
    <row r="2557" spans="8:9" ht="12.75">
      <c r="H2557" s="56"/>
      <c r="I2557" s="54"/>
    </row>
    <row r="2558" spans="8:9" ht="12.75">
      <c r="H2558" s="56"/>
      <c r="I2558" s="54"/>
    </row>
    <row r="2559" spans="8:9" ht="12.75">
      <c r="H2559" s="56"/>
      <c r="I2559" s="54"/>
    </row>
    <row r="2560" spans="8:9" ht="12.75">
      <c r="H2560" s="56"/>
      <c r="I2560" s="54"/>
    </row>
    <row r="2561" spans="8:9" ht="12.75">
      <c r="H2561" s="56"/>
      <c r="I2561" s="54"/>
    </row>
    <row r="2562" spans="8:9" ht="12.75">
      <c r="H2562" s="56"/>
      <c r="I2562" s="54"/>
    </row>
    <row r="2563" spans="8:9" ht="12.75">
      <c r="H2563" s="56"/>
      <c r="I2563" s="54"/>
    </row>
    <row r="2564" spans="8:9" ht="12.75">
      <c r="H2564" s="56"/>
      <c r="I2564" s="54"/>
    </row>
    <row r="2565" spans="8:9" ht="12.75">
      <c r="H2565" s="56"/>
      <c r="I2565" s="54"/>
    </row>
    <row r="2566" spans="8:9" ht="12.75">
      <c r="H2566" s="56"/>
      <c r="I2566" s="54"/>
    </row>
    <row r="2567" spans="8:9" ht="12.75">
      <c r="H2567" s="56"/>
      <c r="I2567" s="54"/>
    </row>
    <row r="2568" spans="8:9" ht="12.75">
      <c r="H2568" s="56"/>
      <c r="I2568" s="54"/>
    </row>
    <row r="2569" spans="8:9" ht="12.75">
      <c r="H2569" s="56"/>
      <c r="I2569" s="54"/>
    </row>
    <row r="2570" spans="8:9" ht="12.75">
      <c r="H2570" s="56"/>
      <c r="I2570" s="54"/>
    </row>
    <row r="2571" spans="8:9" ht="12.75">
      <c r="H2571" s="56"/>
      <c r="I2571" s="54"/>
    </row>
    <row r="2572" spans="8:9" ht="12.75">
      <c r="H2572" s="56"/>
      <c r="I2572" s="54"/>
    </row>
    <row r="2573" spans="8:9" ht="12.75">
      <c r="H2573" s="56"/>
      <c r="I2573" s="54"/>
    </row>
    <row r="2574" spans="8:9" ht="12.75">
      <c r="H2574" s="56"/>
      <c r="I2574" s="54"/>
    </row>
    <row r="2575" spans="8:9" ht="12.75">
      <c r="H2575" s="56"/>
      <c r="I2575" s="54"/>
    </row>
    <row r="2576" spans="8:9" ht="12.75">
      <c r="H2576" s="56"/>
      <c r="I2576" s="54"/>
    </row>
    <row r="2577" spans="8:9" ht="12.75">
      <c r="H2577" s="56"/>
      <c r="I2577" s="54"/>
    </row>
    <row r="2578" spans="8:9" ht="12.75">
      <c r="H2578" s="56"/>
      <c r="I2578" s="54"/>
    </row>
    <row r="2579" spans="8:9" ht="12.75">
      <c r="H2579" s="56"/>
      <c r="I2579" s="54"/>
    </row>
    <row r="2580" spans="8:9" ht="12.75">
      <c r="H2580" s="56"/>
      <c r="I2580" s="54"/>
    </row>
    <row r="2581" spans="8:9" ht="12.75">
      <c r="H2581" s="56"/>
      <c r="I2581" s="54"/>
    </row>
    <row r="2582" spans="8:9" ht="12.75">
      <c r="H2582" s="56"/>
      <c r="I2582" s="54"/>
    </row>
    <row r="2583" spans="8:9" ht="12.75">
      <c r="H2583" s="56"/>
      <c r="I2583" s="54"/>
    </row>
    <row r="2584" spans="8:9" ht="12.75">
      <c r="H2584" s="56"/>
      <c r="I2584" s="54"/>
    </row>
    <row r="2585" spans="8:9" ht="12.75">
      <c r="H2585" s="56"/>
      <c r="I2585" s="54"/>
    </row>
    <row r="2586" spans="8:9" ht="12.75">
      <c r="H2586" s="56"/>
      <c r="I2586" s="54"/>
    </row>
    <row r="2587" spans="8:9" ht="12.75">
      <c r="H2587" s="56"/>
      <c r="I2587" s="54"/>
    </row>
    <row r="2588" spans="8:9" ht="12.75">
      <c r="H2588" s="56"/>
      <c r="I2588" s="54"/>
    </row>
    <row r="2589" spans="8:9" ht="12.75">
      <c r="H2589" s="56"/>
      <c r="I2589" s="54"/>
    </row>
    <row r="2590" spans="8:9" ht="12.75">
      <c r="H2590" s="56"/>
      <c r="I2590" s="54"/>
    </row>
    <row r="2591" spans="8:9" ht="12.75">
      <c r="H2591" s="56"/>
      <c r="I2591" s="54"/>
    </row>
    <row r="2592" spans="8:9" ht="12.75">
      <c r="H2592" s="56"/>
      <c r="I2592" s="54"/>
    </row>
    <row r="2593" spans="8:9" ht="12.75">
      <c r="H2593" s="56"/>
      <c r="I2593" s="54"/>
    </row>
    <row r="2594" spans="8:9" ht="12.75">
      <c r="H2594" s="56"/>
      <c r="I2594" s="54"/>
    </row>
    <row r="2595" spans="8:9" ht="12.75">
      <c r="H2595" s="56"/>
      <c r="I2595" s="54"/>
    </row>
    <row r="2596" spans="8:9" ht="12.75">
      <c r="H2596" s="56"/>
      <c r="I2596" s="54"/>
    </row>
    <row r="2597" spans="8:9" ht="12.75">
      <c r="H2597" s="56"/>
      <c r="I2597" s="54"/>
    </row>
    <row r="2598" spans="8:9" ht="12.75">
      <c r="H2598" s="56"/>
      <c r="I2598" s="54"/>
    </row>
    <row r="2599" spans="8:9" ht="12.75">
      <c r="H2599" s="56"/>
      <c r="I2599" s="54"/>
    </row>
    <row r="2600" spans="8:9" ht="12.75">
      <c r="H2600" s="56"/>
      <c r="I2600" s="54"/>
    </row>
    <row r="2601" spans="8:9" ht="12.75">
      <c r="H2601" s="56"/>
      <c r="I2601" s="54"/>
    </row>
    <row r="2602" spans="8:9" ht="12.75">
      <c r="H2602" s="56"/>
      <c r="I2602" s="54"/>
    </row>
    <row r="2603" spans="8:9" ht="12.75">
      <c r="H2603" s="56"/>
      <c r="I2603" s="54"/>
    </row>
    <row r="2604" spans="8:9" ht="12.75">
      <c r="H2604" s="56"/>
      <c r="I2604" s="54"/>
    </row>
    <row r="2605" spans="8:9" ht="12.75">
      <c r="H2605" s="56"/>
      <c r="I2605" s="54"/>
    </row>
    <row r="2606" spans="8:9" ht="12.75">
      <c r="H2606" s="56"/>
      <c r="I2606" s="54"/>
    </row>
    <row r="2607" spans="8:9" ht="12.75">
      <c r="H2607" s="56"/>
      <c r="I2607" s="54"/>
    </row>
    <row r="2608" spans="8:9" ht="12.75">
      <c r="H2608" s="56"/>
      <c r="I2608" s="54"/>
    </row>
    <row r="2609" spans="8:9" ht="12.75">
      <c r="H2609" s="56"/>
      <c r="I2609" s="54"/>
    </row>
    <row r="2610" spans="8:9" ht="12.75">
      <c r="H2610" s="56"/>
      <c r="I2610" s="54"/>
    </row>
    <row r="2611" spans="8:9" ht="12.75">
      <c r="H2611" s="56"/>
      <c r="I2611" s="54"/>
    </row>
    <row r="2612" spans="8:9" ht="12.75">
      <c r="H2612" s="56"/>
      <c r="I2612" s="54"/>
    </row>
    <row r="2613" spans="8:9" ht="12.75">
      <c r="H2613" s="56"/>
      <c r="I2613" s="54"/>
    </row>
    <row r="2614" spans="8:9" ht="12.75">
      <c r="H2614" s="56"/>
      <c r="I2614" s="54"/>
    </row>
    <row r="2615" spans="8:9" ht="12.75">
      <c r="H2615" s="56"/>
      <c r="I2615" s="54"/>
    </row>
    <row r="2616" spans="8:9" ht="12.75">
      <c r="H2616" s="56"/>
      <c r="I2616" s="54"/>
    </row>
    <row r="2617" spans="8:9" ht="12.75">
      <c r="H2617" s="56"/>
      <c r="I2617" s="54"/>
    </row>
    <row r="2618" spans="8:9" ht="12.75">
      <c r="H2618" s="56"/>
      <c r="I2618" s="54"/>
    </row>
    <row r="2619" spans="8:9" ht="12.75">
      <c r="H2619" s="56"/>
      <c r="I2619" s="54"/>
    </row>
    <row r="2620" spans="8:9" ht="12.75">
      <c r="H2620" s="56"/>
      <c r="I2620" s="54"/>
    </row>
    <row r="2621" spans="8:9" ht="12.75">
      <c r="H2621" s="56"/>
      <c r="I2621" s="54"/>
    </row>
    <row r="2622" spans="8:9" ht="12.75">
      <c r="H2622" s="56"/>
      <c r="I2622" s="54"/>
    </row>
    <row r="2623" spans="8:9" ht="12.75">
      <c r="H2623" s="56"/>
      <c r="I2623" s="54"/>
    </row>
    <row r="2624" spans="8:9" ht="12.75">
      <c r="H2624" s="56"/>
      <c r="I2624" s="54"/>
    </row>
    <row r="2625" spans="8:9" ht="12.75">
      <c r="H2625" s="56"/>
      <c r="I2625" s="54"/>
    </row>
    <row r="2626" spans="8:9" ht="12.75">
      <c r="H2626" s="56"/>
      <c r="I2626" s="54"/>
    </row>
    <row r="2627" spans="8:9" ht="12.75">
      <c r="H2627" s="56"/>
      <c r="I2627" s="54"/>
    </row>
    <row r="2628" spans="8:9" ht="12.75">
      <c r="H2628" s="56"/>
      <c r="I2628" s="54"/>
    </row>
    <row r="2629" spans="8:9" ht="12.75">
      <c r="H2629" s="56"/>
      <c r="I2629" s="54"/>
    </row>
    <row r="2630" spans="8:9" ht="12.75">
      <c r="H2630" s="56"/>
      <c r="I2630" s="54"/>
    </row>
    <row r="2631" spans="8:9" ht="12.75">
      <c r="H2631" s="56"/>
      <c r="I2631" s="54"/>
    </row>
    <row r="2632" spans="8:9" ht="12.75">
      <c r="H2632" s="56"/>
      <c r="I2632" s="54"/>
    </row>
    <row r="2633" spans="8:9" ht="12.75">
      <c r="H2633" s="56"/>
      <c r="I2633" s="54"/>
    </row>
    <row r="2634" spans="8:9" ht="12.75">
      <c r="H2634" s="56"/>
      <c r="I2634" s="54"/>
    </row>
    <row r="2635" spans="8:9" ht="12.75">
      <c r="H2635" s="56"/>
      <c r="I2635" s="54"/>
    </row>
    <row r="2636" spans="8:9" ht="12.75">
      <c r="H2636" s="56"/>
      <c r="I2636" s="54"/>
    </row>
    <row r="2637" spans="8:9" ht="12.75">
      <c r="H2637" s="56"/>
      <c r="I2637" s="54"/>
    </row>
    <row r="2638" spans="8:9" ht="12.75">
      <c r="H2638" s="56"/>
      <c r="I2638" s="54"/>
    </row>
    <row r="2639" spans="8:9" ht="12.75">
      <c r="H2639" s="56"/>
      <c r="I2639" s="54"/>
    </row>
    <row r="2640" spans="8:9" ht="12.75">
      <c r="H2640" s="56"/>
      <c r="I2640" s="54"/>
    </row>
    <row r="2641" spans="8:9" ht="12.75">
      <c r="H2641" s="56"/>
      <c r="I2641" s="54"/>
    </row>
    <row r="2642" spans="8:9" ht="12.75">
      <c r="H2642" s="56"/>
      <c r="I2642" s="54"/>
    </row>
    <row r="2643" spans="8:9" ht="12.75">
      <c r="H2643" s="56"/>
      <c r="I2643" s="54"/>
    </row>
    <row r="2644" spans="8:9" ht="12.75">
      <c r="H2644" s="56"/>
      <c r="I2644" s="54"/>
    </row>
    <row r="2645" spans="8:9" ht="12.75">
      <c r="H2645" s="56"/>
      <c r="I2645" s="54"/>
    </row>
    <row r="2646" spans="8:9" ht="12.75">
      <c r="H2646" s="56"/>
      <c r="I2646" s="54"/>
    </row>
    <row r="2647" spans="8:9" ht="12.75">
      <c r="H2647" s="56"/>
      <c r="I2647" s="54"/>
    </row>
    <row r="2648" spans="8:9" ht="12.75">
      <c r="H2648" s="56"/>
      <c r="I2648" s="54"/>
    </row>
    <row r="2649" spans="8:9" ht="12.75">
      <c r="H2649" s="56"/>
      <c r="I2649" s="54"/>
    </row>
    <row r="2650" spans="8:9" ht="12.75">
      <c r="H2650" s="56"/>
      <c r="I2650" s="54"/>
    </row>
    <row r="2651" spans="8:9" ht="12.75">
      <c r="H2651" s="56"/>
      <c r="I2651" s="54"/>
    </row>
    <row r="2652" spans="8:9" ht="12.75">
      <c r="H2652" s="56"/>
      <c r="I2652" s="54"/>
    </row>
    <row r="2653" spans="8:9" ht="12.75">
      <c r="H2653" s="56"/>
      <c r="I2653" s="54"/>
    </row>
    <row r="2654" spans="8:9" ht="12.75">
      <c r="H2654" s="56"/>
      <c r="I2654" s="54"/>
    </row>
    <row r="2655" spans="8:9" ht="12.75">
      <c r="H2655" s="56"/>
      <c r="I2655" s="54"/>
    </row>
    <row r="2656" spans="8:9" ht="12.75">
      <c r="H2656" s="56"/>
      <c r="I2656" s="54"/>
    </row>
    <row r="2657" spans="8:9" ht="12.75">
      <c r="H2657" s="56"/>
      <c r="I2657" s="54"/>
    </row>
    <row r="2658" spans="8:9" ht="12.75">
      <c r="H2658" s="56"/>
      <c r="I2658" s="54"/>
    </row>
    <row r="2659" spans="8:9" ht="12.75">
      <c r="H2659" s="56"/>
      <c r="I2659" s="54"/>
    </row>
    <row r="2660" spans="8:9" ht="12.75">
      <c r="H2660" s="56"/>
      <c r="I2660" s="54"/>
    </row>
    <row r="2661" spans="8:9" ht="12.75">
      <c r="H2661" s="56"/>
      <c r="I2661" s="54"/>
    </row>
    <row r="2662" spans="8:9" ht="12.75">
      <c r="H2662" s="56"/>
      <c r="I2662" s="54"/>
    </row>
    <row r="2663" spans="8:9" ht="12.75">
      <c r="H2663" s="56"/>
      <c r="I2663" s="54"/>
    </row>
    <row r="2664" spans="8:9" ht="12.75">
      <c r="H2664" s="56"/>
      <c r="I2664" s="54"/>
    </row>
    <row r="2665" spans="8:9" ht="12.75">
      <c r="H2665" s="56"/>
      <c r="I2665" s="54"/>
    </row>
    <row r="2666" spans="8:9" ht="12.75">
      <c r="H2666" s="56"/>
      <c r="I2666" s="54"/>
    </row>
    <row r="2667" spans="8:9" ht="12.75">
      <c r="H2667" s="56"/>
      <c r="I2667" s="54"/>
    </row>
    <row r="2668" spans="8:9" ht="12.75">
      <c r="H2668" s="56"/>
      <c r="I2668" s="54"/>
    </row>
    <row r="2669" spans="8:9" ht="12.75">
      <c r="H2669" s="56"/>
      <c r="I2669" s="54"/>
    </row>
    <row r="2670" spans="8:9" ht="12.75">
      <c r="H2670" s="56"/>
      <c r="I2670" s="54"/>
    </row>
    <row r="2671" spans="8:9" ht="12.75">
      <c r="H2671" s="56"/>
      <c r="I2671" s="54"/>
    </row>
    <row r="2672" spans="8:9" ht="12.75">
      <c r="H2672" s="56"/>
      <c r="I2672" s="54"/>
    </row>
    <row r="2673" spans="8:9" ht="12.75">
      <c r="H2673" s="56"/>
      <c r="I2673" s="54"/>
    </row>
    <row r="2674" spans="8:9" ht="12.75">
      <c r="H2674" s="56"/>
      <c r="I2674" s="54"/>
    </row>
    <row r="2675" spans="8:9" ht="12.75">
      <c r="H2675" s="56"/>
      <c r="I2675" s="54"/>
    </row>
    <row r="2676" spans="8:9" ht="12.75">
      <c r="H2676" s="56"/>
      <c r="I2676" s="54"/>
    </row>
    <row r="2677" spans="8:9" ht="12.75">
      <c r="H2677" s="56"/>
      <c r="I2677" s="54"/>
    </row>
    <row r="2678" spans="8:9" ht="12.75">
      <c r="H2678" s="56"/>
      <c r="I2678" s="54"/>
    </row>
    <row r="2679" spans="8:9" ht="12.75">
      <c r="H2679" s="56"/>
      <c r="I2679" s="54"/>
    </row>
    <row r="2680" spans="8:9" ht="12.75">
      <c r="H2680" s="56"/>
      <c r="I2680" s="54"/>
    </row>
    <row r="2681" spans="8:9" ht="12.75">
      <c r="H2681" s="56"/>
      <c r="I2681" s="54"/>
    </row>
    <row r="2682" spans="8:9" ht="12.75">
      <c r="H2682" s="56"/>
      <c r="I2682" s="54"/>
    </row>
    <row r="2683" spans="8:9" ht="12.75">
      <c r="H2683" s="56"/>
      <c r="I2683" s="54"/>
    </row>
    <row r="2684" spans="8:9" ht="12.75">
      <c r="H2684" s="56"/>
      <c r="I2684" s="54"/>
    </row>
    <row r="2685" spans="8:9" ht="12.75">
      <c r="H2685" s="56"/>
      <c r="I2685" s="54"/>
    </row>
    <row r="2686" spans="8:9" ht="12.75">
      <c r="H2686" s="56"/>
      <c r="I2686" s="54"/>
    </row>
    <row r="2687" spans="8:9" ht="12.75">
      <c r="H2687" s="56"/>
      <c r="I2687" s="54"/>
    </row>
    <row r="2688" spans="8:9" ht="12.75">
      <c r="H2688" s="56"/>
      <c r="I2688" s="54"/>
    </row>
    <row r="2689" spans="8:9" ht="12.75">
      <c r="H2689" s="56"/>
      <c r="I2689" s="54"/>
    </row>
    <row r="2690" spans="8:9" ht="12.75">
      <c r="H2690" s="56"/>
      <c r="I2690" s="54"/>
    </row>
    <row r="2691" spans="8:9" ht="12.75">
      <c r="H2691" s="56"/>
      <c r="I2691" s="54"/>
    </row>
    <row r="2692" spans="8:9" ht="12.75">
      <c r="H2692" s="56"/>
      <c r="I2692" s="54"/>
    </row>
    <row r="2693" spans="8:9" ht="12.75">
      <c r="H2693" s="56"/>
      <c r="I2693" s="54"/>
    </row>
    <row r="2694" spans="8:9" ht="12.75">
      <c r="H2694" s="56"/>
      <c r="I2694" s="54"/>
    </row>
    <row r="2695" spans="8:9" ht="12.75">
      <c r="H2695" s="56"/>
      <c r="I2695" s="54"/>
    </row>
    <row r="2696" spans="8:9" ht="12.75">
      <c r="H2696" s="56"/>
      <c r="I2696" s="54"/>
    </row>
    <row r="2697" spans="8:9" ht="12.75">
      <c r="H2697" s="56"/>
      <c r="I2697" s="54"/>
    </row>
    <row r="2698" spans="8:9" ht="12.75">
      <c r="H2698" s="56"/>
      <c r="I2698" s="54"/>
    </row>
    <row r="2699" spans="8:9" ht="12.75">
      <c r="H2699" s="56"/>
      <c r="I2699" s="54"/>
    </row>
    <row r="2700" spans="8:9" ht="12.75">
      <c r="H2700" s="56"/>
      <c r="I2700" s="54"/>
    </row>
    <row r="2701" spans="8:9" ht="12.75">
      <c r="H2701" s="56"/>
      <c r="I2701" s="54"/>
    </row>
    <row r="2702" spans="8:9" ht="12.75">
      <c r="H2702" s="56"/>
      <c r="I2702" s="54"/>
    </row>
    <row r="2703" spans="8:9" ht="12.75">
      <c r="H2703" s="56"/>
      <c r="I2703" s="54"/>
    </row>
    <row r="2704" spans="8:9" ht="12.75">
      <c r="H2704" s="56"/>
      <c r="I2704" s="54"/>
    </row>
    <row r="2705" spans="8:9" ht="12.75">
      <c r="H2705" s="56"/>
      <c r="I2705" s="54"/>
    </row>
    <row r="2706" spans="8:9" ht="12.75">
      <c r="H2706" s="56"/>
      <c r="I2706" s="54"/>
    </row>
    <row r="2707" spans="8:9" ht="12.75">
      <c r="H2707" s="56"/>
      <c r="I2707" s="54"/>
    </row>
    <row r="2708" spans="8:9" ht="12.75">
      <c r="H2708" s="56"/>
      <c r="I2708" s="54"/>
    </row>
    <row r="2709" spans="8:9" ht="12.75">
      <c r="H2709" s="56"/>
      <c r="I2709" s="54"/>
    </row>
    <row r="2710" spans="8:9" ht="12.75">
      <c r="H2710" s="56"/>
      <c r="I2710" s="54"/>
    </row>
    <row r="2711" spans="8:9" ht="12.75">
      <c r="H2711" s="56"/>
      <c r="I2711" s="54"/>
    </row>
    <row r="2712" spans="8:9" ht="12.75">
      <c r="H2712" s="56"/>
      <c r="I2712" s="54"/>
    </row>
    <row r="2713" spans="8:9" ht="12.75">
      <c r="H2713" s="56"/>
      <c r="I2713" s="54"/>
    </row>
    <row r="2714" spans="8:9" ht="12.75">
      <c r="H2714" s="56"/>
      <c r="I2714" s="54"/>
    </row>
    <row r="2715" spans="8:9" ht="12.75">
      <c r="H2715" s="56"/>
      <c r="I2715" s="54"/>
    </row>
    <row r="2716" spans="8:9" ht="12.75">
      <c r="H2716" s="56"/>
      <c r="I2716" s="54"/>
    </row>
    <row r="2717" spans="8:9" ht="12.75">
      <c r="H2717" s="56"/>
      <c r="I2717" s="54"/>
    </row>
    <row r="2718" spans="8:9" ht="12.75">
      <c r="H2718" s="56"/>
      <c r="I2718" s="54"/>
    </row>
    <row r="2719" spans="8:9" ht="12.75">
      <c r="H2719" s="56"/>
      <c r="I2719" s="54"/>
    </row>
    <row r="2720" spans="8:9" ht="12.75">
      <c r="H2720" s="56"/>
      <c r="I2720" s="54"/>
    </row>
    <row r="2721" spans="8:9" ht="12.75">
      <c r="H2721" s="56"/>
      <c r="I2721" s="54"/>
    </row>
    <row r="2722" spans="8:9" ht="12.75">
      <c r="H2722" s="56"/>
      <c r="I2722" s="54"/>
    </row>
    <row r="2723" spans="8:9" ht="12.75">
      <c r="H2723" s="56"/>
      <c r="I2723" s="54"/>
    </row>
    <row r="2724" spans="8:9" ht="12.75">
      <c r="H2724" s="56"/>
      <c r="I2724" s="54"/>
    </row>
    <row r="2725" spans="8:9" ht="12.75">
      <c r="H2725" s="56"/>
      <c r="I2725" s="54"/>
    </row>
    <row r="2726" spans="8:9" ht="12.75">
      <c r="H2726" s="56"/>
      <c r="I2726" s="54"/>
    </row>
    <row r="2727" spans="8:9" ht="12.75">
      <c r="H2727" s="56"/>
      <c r="I2727" s="54"/>
    </row>
    <row r="2728" spans="8:9" ht="12.75">
      <c r="H2728" s="56"/>
      <c r="I2728" s="54"/>
    </row>
    <row r="2729" spans="8:9" ht="12.75">
      <c r="H2729" s="56"/>
      <c r="I2729" s="54"/>
    </row>
    <row r="2730" spans="8:9" ht="12.75">
      <c r="H2730" s="56"/>
      <c r="I2730" s="54"/>
    </row>
    <row r="2731" spans="8:9" ht="12.75">
      <c r="H2731" s="56"/>
      <c r="I2731" s="54"/>
    </row>
    <row r="2732" spans="8:9" ht="12.75">
      <c r="H2732" s="56"/>
      <c r="I2732" s="54"/>
    </row>
    <row r="2733" spans="8:9" ht="12.75">
      <c r="H2733" s="56"/>
      <c r="I2733" s="54"/>
    </row>
    <row r="2734" spans="8:9" ht="12.75">
      <c r="H2734" s="56"/>
      <c r="I2734" s="54"/>
    </row>
    <row r="2735" spans="8:9" ht="12.75">
      <c r="H2735" s="56"/>
      <c r="I2735" s="54"/>
    </row>
    <row r="2736" spans="8:9" ht="12.75">
      <c r="H2736" s="56"/>
      <c r="I2736" s="54"/>
    </row>
    <row r="2737" spans="8:9" ht="12.75">
      <c r="H2737" s="56"/>
      <c r="I2737" s="54"/>
    </row>
    <row r="2738" spans="8:9" ht="12.75">
      <c r="H2738" s="56"/>
      <c r="I2738" s="54"/>
    </row>
    <row r="2739" spans="8:9" ht="12.75">
      <c r="H2739" s="56"/>
      <c r="I2739" s="54"/>
    </row>
    <row r="2740" spans="8:9" ht="12.75">
      <c r="H2740" s="56"/>
      <c r="I2740" s="54"/>
    </row>
    <row r="2741" spans="8:9" ht="12.75">
      <c r="H2741" s="56"/>
      <c r="I2741" s="54"/>
    </row>
    <row r="2742" spans="8:9" ht="12.75">
      <c r="H2742" s="56"/>
      <c r="I2742" s="54"/>
    </row>
    <row r="2743" spans="8:9" ht="12.75">
      <c r="H2743" s="56"/>
      <c r="I2743" s="54"/>
    </row>
    <row r="2744" spans="8:9" ht="12.75">
      <c r="H2744" s="56"/>
      <c r="I2744" s="54"/>
    </row>
    <row r="2745" spans="8:9" ht="12.75">
      <c r="H2745" s="56"/>
      <c r="I2745" s="54"/>
    </row>
    <row r="2746" spans="8:9" ht="12.75">
      <c r="H2746" s="56"/>
      <c r="I2746" s="54"/>
    </row>
    <row r="2747" spans="8:9" ht="12.75">
      <c r="H2747" s="56"/>
      <c r="I2747" s="54"/>
    </row>
    <row r="2748" spans="8:9" ht="12.75">
      <c r="H2748" s="56"/>
      <c r="I2748" s="54"/>
    </row>
    <row r="2749" spans="8:9" ht="12.75">
      <c r="H2749" s="56"/>
      <c r="I2749" s="54"/>
    </row>
    <row r="2750" spans="8:9" ht="12.75">
      <c r="H2750" s="56"/>
      <c r="I2750" s="54"/>
    </row>
    <row r="2751" spans="8:9" ht="12.75">
      <c r="H2751" s="56"/>
      <c r="I2751" s="54"/>
    </row>
    <row r="2752" spans="8:9" ht="12.75">
      <c r="H2752" s="56"/>
      <c r="I2752" s="54"/>
    </row>
    <row r="2753" spans="8:9" ht="12.75">
      <c r="H2753" s="56"/>
      <c r="I2753" s="54"/>
    </row>
    <row r="2754" spans="8:9" ht="12.75">
      <c r="H2754" s="56"/>
      <c r="I2754" s="54"/>
    </row>
    <row r="2755" spans="8:9" ht="12.75">
      <c r="H2755" s="56"/>
      <c r="I2755" s="54"/>
    </row>
    <row r="2756" spans="8:9" ht="12.75">
      <c r="H2756" s="56"/>
      <c r="I2756" s="54"/>
    </row>
    <row r="2757" spans="8:9" ht="12.75">
      <c r="H2757" s="56"/>
      <c r="I2757" s="54"/>
    </row>
    <row r="2758" spans="8:9" ht="12.75">
      <c r="H2758" s="56"/>
      <c r="I2758" s="54"/>
    </row>
    <row r="2759" spans="8:9" ht="12.75">
      <c r="H2759" s="56"/>
      <c r="I2759" s="54"/>
    </row>
    <row r="2760" spans="8:9" ht="12.75">
      <c r="H2760" s="56"/>
      <c r="I2760" s="54"/>
    </row>
    <row r="2761" spans="8:9" ht="12.75">
      <c r="H2761" s="56"/>
      <c r="I2761" s="54"/>
    </row>
    <row r="2762" spans="8:9" ht="12.75">
      <c r="H2762" s="56"/>
      <c r="I2762" s="54"/>
    </row>
    <row r="2763" spans="8:9" ht="12.75">
      <c r="H2763" s="56"/>
      <c r="I2763" s="54"/>
    </row>
    <row r="2764" spans="8:9" ht="12.75">
      <c r="H2764" s="56"/>
      <c r="I2764" s="54"/>
    </row>
    <row r="2765" spans="8:9" ht="12.75">
      <c r="H2765" s="56"/>
      <c r="I2765" s="54"/>
    </row>
    <row r="2766" spans="8:9" ht="12.75">
      <c r="H2766" s="56"/>
      <c r="I2766" s="54"/>
    </row>
    <row r="2767" spans="8:9" ht="12.75">
      <c r="H2767" s="56"/>
      <c r="I2767" s="54"/>
    </row>
    <row r="2768" spans="8:9" ht="12.75">
      <c r="H2768" s="56"/>
      <c r="I2768" s="54"/>
    </row>
    <row r="2769" spans="8:9" ht="12.75">
      <c r="H2769" s="56"/>
      <c r="I2769" s="54"/>
    </row>
    <row r="2770" spans="8:9" ht="12.75">
      <c r="H2770" s="56"/>
      <c r="I2770" s="54"/>
    </row>
    <row r="2771" spans="8:9" ht="12.75">
      <c r="H2771" s="56"/>
      <c r="I2771" s="54"/>
    </row>
    <row r="2772" spans="8:9" ht="12.75">
      <c r="H2772" s="56"/>
      <c r="I2772" s="54"/>
    </row>
    <row r="2773" spans="8:9" ht="12.75">
      <c r="H2773" s="56"/>
      <c r="I2773" s="54"/>
    </row>
    <row r="2774" spans="8:9" ht="12.75">
      <c r="H2774" s="56"/>
      <c r="I2774" s="54"/>
    </row>
    <row r="2775" spans="8:9" ht="12.75">
      <c r="H2775" s="56"/>
      <c r="I2775" s="54"/>
    </row>
    <row r="2776" spans="8:9" ht="12.75">
      <c r="H2776" s="56"/>
      <c r="I2776" s="54"/>
    </row>
    <row r="2777" spans="8:9" ht="12.75">
      <c r="H2777" s="56"/>
      <c r="I2777" s="54"/>
    </row>
    <row r="2778" spans="8:9" ht="12.75">
      <c r="H2778" s="56"/>
      <c r="I2778" s="54"/>
    </row>
    <row r="2779" spans="8:9" ht="12.75">
      <c r="H2779" s="56"/>
      <c r="I2779" s="54"/>
    </row>
    <row r="2780" spans="8:9" ht="12.75">
      <c r="H2780" s="56"/>
      <c r="I2780" s="54"/>
    </row>
    <row r="2781" spans="8:9" ht="12.75">
      <c r="H2781" s="56"/>
      <c r="I2781" s="54"/>
    </row>
    <row r="2782" spans="8:9" ht="12.75">
      <c r="H2782" s="56"/>
      <c r="I2782" s="54"/>
    </row>
    <row r="2783" spans="8:9" ht="12.75">
      <c r="H2783" s="56"/>
      <c r="I2783" s="54"/>
    </row>
    <row r="2784" spans="8:9" ht="12.75">
      <c r="H2784" s="56"/>
      <c r="I2784" s="54"/>
    </row>
    <row r="2785" spans="8:9" ht="12.75">
      <c r="H2785" s="56"/>
      <c r="I2785" s="54"/>
    </row>
    <row r="2786" spans="8:9" ht="12.75">
      <c r="H2786" s="56"/>
      <c r="I2786" s="54"/>
    </row>
    <row r="2787" spans="8:9" ht="12.75">
      <c r="H2787" s="56"/>
      <c r="I2787" s="54"/>
    </row>
    <row r="2788" spans="8:9" ht="12.75">
      <c r="H2788" s="56"/>
      <c r="I2788" s="54"/>
    </row>
    <row r="2789" spans="8:9" ht="12.75">
      <c r="H2789" s="56"/>
      <c r="I2789" s="54"/>
    </row>
    <row r="2790" spans="8:9" ht="12.75">
      <c r="H2790" s="56"/>
      <c r="I2790" s="54"/>
    </row>
    <row r="2791" spans="8:9" ht="12.75">
      <c r="H2791" s="56"/>
      <c r="I2791" s="54"/>
    </row>
    <row r="2792" spans="8:9" ht="12.75">
      <c r="H2792" s="56"/>
      <c r="I2792" s="54"/>
    </row>
    <row r="2793" spans="8:9" ht="12.75">
      <c r="H2793" s="56"/>
      <c r="I2793" s="54"/>
    </row>
    <row r="2794" spans="8:9" ht="12.75">
      <c r="H2794" s="56"/>
      <c r="I2794" s="54"/>
    </row>
    <row r="2795" spans="8:9" ht="12.75">
      <c r="H2795" s="56"/>
      <c r="I2795" s="54"/>
    </row>
    <row r="2796" spans="8:9" ht="12.75">
      <c r="H2796" s="56"/>
      <c r="I2796" s="54"/>
    </row>
    <row r="2797" spans="8:9" ht="12.75">
      <c r="H2797" s="56"/>
      <c r="I2797" s="54"/>
    </row>
    <row r="2798" spans="8:9" ht="12.75">
      <c r="H2798" s="56"/>
      <c r="I2798" s="54"/>
    </row>
    <row r="2799" spans="8:9" ht="12.75">
      <c r="H2799" s="56"/>
      <c r="I2799" s="54"/>
    </row>
    <row r="2800" spans="8:9" ht="12.75">
      <c r="H2800" s="56"/>
      <c r="I2800" s="54"/>
    </row>
    <row r="2801" spans="8:9" ht="12.75">
      <c r="H2801" s="56"/>
      <c r="I2801" s="54"/>
    </row>
    <row r="2802" spans="8:9" ht="12.75">
      <c r="H2802" s="56"/>
      <c r="I2802" s="54"/>
    </row>
    <row r="2803" spans="8:9" ht="12.75">
      <c r="H2803" s="56"/>
      <c r="I2803" s="54"/>
    </row>
    <row r="2804" spans="8:9" ht="12.75">
      <c r="H2804" s="56"/>
      <c r="I2804" s="54"/>
    </row>
    <row r="2805" spans="8:9" ht="12.75">
      <c r="H2805" s="56"/>
      <c r="I2805" s="54"/>
    </row>
    <row r="2806" spans="8:9" ht="12.75">
      <c r="H2806" s="56"/>
      <c r="I2806" s="54"/>
    </row>
    <row r="2807" spans="8:9" ht="12.75">
      <c r="H2807" s="56"/>
      <c r="I2807" s="54"/>
    </row>
    <row r="2808" spans="8:9" ht="12.75">
      <c r="H2808" s="56"/>
      <c r="I2808" s="54"/>
    </row>
    <row r="2809" spans="8:9" ht="12.75">
      <c r="H2809" s="56"/>
      <c r="I2809" s="54"/>
    </row>
    <row r="2810" spans="8:9" ht="12.75">
      <c r="H2810" s="56"/>
      <c r="I2810" s="54"/>
    </row>
    <row r="2811" spans="8:9" ht="12.75">
      <c r="H2811" s="56"/>
      <c r="I2811" s="54"/>
    </row>
    <row r="2812" spans="8:9" ht="12.75">
      <c r="H2812" s="56"/>
      <c r="I2812" s="54"/>
    </row>
    <row r="2813" spans="8:9" ht="12.75">
      <c r="H2813" s="56"/>
      <c r="I2813" s="54"/>
    </row>
    <row r="2814" spans="8:9" ht="12.75">
      <c r="H2814" s="56"/>
      <c r="I2814" s="54"/>
    </row>
    <row r="2815" spans="8:9" ht="12.75">
      <c r="H2815" s="56"/>
      <c r="I2815" s="54"/>
    </row>
    <row r="2816" spans="8:9" ht="12.75">
      <c r="H2816" s="56"/>
      <c r="I2816" s="54"/>
    </row>
    <row r="2817" spans="8:9" ht="12.75">
      <c r="H2817" s="56"/>
      <c r="I2817" s="54"/>
    </row>
    <row r="2818" spans="8:9" ht="12.75">
      <c r="H2818" s="56"/>
      <c r="I2818" s="54"/>
    </row>
    <row r="2819" spans="8:9" ht="12.75">
      <c r="H2819" s="56"/>
      <c r="I2819" s="54"/>
    </row>
    <row r="2820" spans="8:9" ht="12.75">
      <c r="H2820" s="56"/>
      <c r="I2820" s="54"/>
    </row>
    <row r="2821" spans="8:9" ht="12.75">
      <c r="H2821" s="56"/>
      <c r="I2821" s="54"/>
    </row>
    <row r="2822" spans="8:9" ht="12.75">
      <c r="H2822" s="56"/>
      <c r="I2822" s="54"/>
    </row>
    <row r="2823" spans="8:9" ht="12.75">
      <c r="H2823" s="56"/>
      <c r="I2823" s="54"/>
    </row>
    <row r="2824" spans="8:9" ht="12.75">
      <c r="H2824" s="56"/>
      <c r="I2824" s="54"/>
    </row>
    <row r="2825" spans="8:9" ht="12.75">
      <c r="H2825" s="56"/>
      <c r="I2825" s="54"/>
    </row>
    <row r="2826" spans="8:9" ht="12.75">
      <c r="H2826" s="56"/>
      <c r="I2826" s="54"/>
    </row>
    <row r="2827" spans="8:9" ht="12.75">
      <c r="H2827" s="56"/>
      <c r="I2827" s="54"/>
    </row>
    <row r="2828" spans="8:9" ht="12.75">
      <c r="H2828" s="56"/>
      <c r="I2828" s="54"/>
    </row>
    <row r="2829" spans="8:9" ht="12.75">
      <c r="H2829" s="56"/>
      <c r="I2829" s="54"/>
    </row>
    <row r="2830" spans="8:9" ht="12.75">
      <c r="H2830" s="56"/>
      <c r="I2830" s="54"/>
    </row>
    <row r="2831" spans="8:9" ht="12.75">
      <c r="H2831" s="56"/>
      <c r="I2831" s="54"/>
    </row>
    <row r="2832" spans="8:9" ht="12.75">
      <c r="H2832" s="56"/>
      <c r="I2832" s="54"/>
    </row>
    <row r="2833" spans="8:9" ht="12.75">
      <c r="H2833" s="56"/>
      <c r="I2833" s="54"/>
    </row>
    <row r="2834" spans="8:9" ht="12.75">
      <c r="H2834" s="56"/>
      <c r="I2834" s="54"/>
    </row>
    <row r="2835" spans="8:9" ht="12.75">
      <c r="H2835" s="56"/>
      <c r="I2835" s="54"/>
    </row>
    <row r="2836" spans="8:9" ht="12.75">
      <c r="H2836" s="56"/>
      <c r="I2836" s="54"/>
    </row>
    <row r="2837" spans="8:9" ht="12.75">
      <c r="H2837" s="56"/>
      <c r="I2837" s="54"/>
    </row>
    <row r="2838" spans="8:9" ht="12.75">
      <c r="H2838" s="56"/>
      <c r="I2838" s="54"/>
    </row>
    <row r="2839" spans="8:9" ht="12.75">
      <c r="H2839" s="56"/>
      <c r="I2839" s="54"/>
    </row>
    <row r="2840" spans="8:9" ht="12.75">
      <c r="H2840" s="56"/>
      <c r="I2840" s="54"/>
    </row>
    <row r="2841" spans="8:9" ht="12.75">
      <c r="H2841" s="56"/>
      <c r="I2841" s="54"/>
    </row>
    <row r="2842" spans="8:9" ht="12.75">
      <c r="H2842" s="56"/>
      <c r="I2842" s="54"/>
    </row>
    <row r="2843" spans="8:9" ht="12.75">
      <c r="H2843" s="56"/>
      <c r="I2843" s="54"/>
    </row>
    <row r="2844" spans="8:9" ht="12.75">
      <c r="H2844" s="56"/>
      <c r="I2844" s="54"/>
    </row>
    <row r="2845" spans="8:9" ht="12.75">
      <c r="H2845" s="56"/>
      <c r="I2845" s="54"/>
    </row>
    <row r="2846" spans="8:9" ht="12.75">
      <c r="H2846" s="56"/>
      <c r="I2846" s="54"/>
    </row>
    <row r="2847" spans="8:9" ht="12.75">
      <c r="H2847" s="56"/>
      <c r="I2847" s="54"/>
    </row>
    <row r="2848" spans="8:9" ht="12.75">
      <c r="H2848" s="56"/>
      <c r="I2848" s="54"/>
    </row>
    <row r="2849" spans="8:9" ht="12.75">
      <c r="H2849" s="56"/>
      <c r="I2849" s="54"/>
    </row>
    <row r="2850" spans="8:9" ht="12.75">
      <c r="H2850" s="56"/>
      <c r="I2850" s="54"/>
    </row>
    <row r="2851" spans="8:9" ht="12.75">
      <c r="H2851" s="56"/>
      <c r="I2851" s="54"/>
    </row>
    <row r="2852" spans="8:9" ht="12.75">
      <c r="H2852" s="56"/>
      <c r="I2852" s="54"/>
    </row>
    <row r="2853" spans="8:9" ht="12.75">
      <c r="H2853" s="56"/>
      <c r="I2853" s="54"/>
    </row>
    <row r="2854" spans="8:9" ht="12.75">
      <c r="H2854" s="56"/>
      <c r="I2854" s="54"/>
    </row>
    <row r="2855" spans="8:9" ht="12.75">
      <c r="H2855" s="56"/>
      <c r="I2855" s="54"/>
    </row>
    <row r="2856" spans="8:9" ht="12.75">
      <c r="H2856" s="56"/>
      <c r="I2856" s="54"/>
    </row>
    <row r="2857" spans="8:9" ht="12.75">
      <c r="H2857" s="56"/>
      <c r="I2857" s="54"/>
    </row>
    <row r="2858" spans="8:9" ht="12.75">
      <c r="H2858" s="56"/>
      <c r="I2858" s="54"/>
    </row>
    <row r="2859" spans="8:9" ht="12.75">
      <c r="H2859" s="56"/>
      <c r="I2859" s="54"/>
    </row>
    <row r="2860" spans="8:9" ht="12.75">
      <c r="H2860" s="56"/>
      <c r="I2860" s="54"/>
    </row>
    <row r="2861" spans="8:9" ht="12.75">
      <c r="H2861" s="56"/>
      <c r="I2861" s="54"/>
    </row>
    <row r="2862" spans="8:9" ht="12.75">
      <c r="H2862" s="56"/>
      <c r="I2862" s="54"/>
    </row>
    <row r="2863" spans="8:9" ht="12.75">
      <c r="H2863" s="56"/>
      <c r="I2863" s="54"/>
    </row>
    <row r="2864" spans="8:9" ht="12.75">
      <c r="H2864" s="56"/>
      <c r="I2864" s="54"/>
    </row>
    <row r="2865" spans="8:9" ht="12.75">
      <c r="H2865" s="56"/>
      <c r="I2865" s="54"/>
    </row>
    <row r="2866" spans="8:9" ht="12.75">
      <c r="H2866" s="56"/>
      <c r="I2866" s="54"/>
    </row>
    <row r="2867" spans="8:9" ht="12.75">
      <c r="H2867" s="56"/>
      <c r="I2867" s="54"/>
    </row>
    <row r="2868" spans="8:9" ht="12.75">
      <c r="H2868" s="56"/>
      <c r="I2868" s="54"/>
    </row>
    <row r="2869" spans="8:9" ht="12.75">
      <c r="H2869" s="56"/>
      <c r="I2869" s="54"/>
    </row>
    <row r="2870" spans="8:9" ht="12.75">
      <c r="H2870" s="56"/>
      <c r="I2870" s="54"/>
    </row>
    <row r="2871" spans="8:9" ht="12.75">
      <c r="H2871" s="56"/>
      <c r="I2871" s="54"/>
    </row>
    <row r="2872" spans="8:9" ht="12.75">
      <c r="H2872" s="56"/>
      <c r="I2872" s="54"/>
    </row>
    <row r="2873" spans="8:9" ht="12.75">
      <c r="H2873" s="56"/>
      <c r="I2873" s="54"/>
    </row>
    <row r="2874" spans="8:9" ht="12.75">
      <c r="H2874" s="56"/>
      <c r="I2874" s="54"/>
    </row>
    <row r="2875" spans="8:9" ht="12.75">
      <c r="H2875" s="56"/>
      <c r="I2875" s="54"/>
    </row>
    <row r="2876" spans="8:9" ht="12.75">
      <c r="H2876" s="56"/>
      <c r="I2876" s="54"/>
    </row>
    <row r="2877" spans="8:9" ht="12.75">
      <c r="H2877" s="56"/>
      <c r="I2877" s="54"/>
    </row>
    <row r="2878" spans="8:9" ht="12.75">
      <c r="H2878" s="56"/>
      <c r="I2878" s="54"/>
    </row>
    <row r="2879" spans="8:9" ht="12.75">
      <c r="H2879" s="56"/>
      <c r="I2879" s="54"/>
    </row>
    <row r="2880" spans="8:9" ht="12.75">
      <c r="H2880" s="56"/>
      <c r="I2880" s="54"/>
    </row>
    <row r="2881" spans="8:9" ht="12.75">
      <c r="H2881" s="56"/>
      <c r="I2881" s="54"/>
    </row>
    <row r="2882" spans="8:9" ht="12.75">
      <c r="H2882" s="56"/>
      <c r="I2882" s="54"/>
    </row>
    <row r="2883" spans="8:9" ht="12.75">
      <c r="H2883" s="56"/>
      <c r="I2883" s="54"/>
    </row>
    <row r="2884" spans="8:9" ht="12.75">
      <c r="H2884" s="56"/>
      <c r="I2884" s="54"/>
    </row>
    <row r="2885" spans="8:9" ht="12.75">
      <c r="H2885" s="56"/>
      <c r="I2885" s="54"/>
    </row>
    <row r="2886" spans="8:9" ht="12.75">
      <c r="H2886" s="56"/>
      <c r="I2886" s="54"/>
    </row>
    <row r="2887" spans="8:9" ht="12.75">
      <c r="H2887" s="56"/>
      <c r="I2887" s="54"/>
    </row>
    <row r="2888" spans="8:9" ht="12.75">
      <c r="H2888" s="56"/>
      <c r="I2888" s="54"/>
    </row>
    <row r="2889" spans="8:9" ht="12.75">
      <c r="H2889" s="56"/>
      <c r="I2889" s="54"/>
    </row>
    <row r="2890" spans="8:9" ht="12.75">
      <c r="H2890" s="56"/>
      <c r="I2890" s="54"/>
    </row>
    <row r="2891" spans="8:9" ht="12.75">
      <c r="H2891" s="56"/>
      <c r="I2891" s="54"/>
    </row>
    <row r="2892" spans="8:9" ht="12.75">
      <c r="H2892" s="56"/>
      <c r="I2892" s="54"/>
    </row>
    <row r="2893" spans="8:9" ht="12.75">
      <c r="H2893" s="56"/>
      <c r="I2893" s="54"/>
    </row>
    <row r="2894" spans="8:9" ht="12.75">
      <c r="H2894" s="56"/>
      <c r="I2894" s="54"/>
    </row>
    <row r="2895" spans="8:9" ht="12.75">
      <c r="H2895" s="56"/>
      <c r="I2895" s="54"/>
    </row>
    <row r="2896" spans="8:9" ht="12.75">
      <c r="H2896" s="56"/>
      <c r="I2896" s="54"/>
    </row>
    <row r="2897" spans="8:9" ht="12.75">
      <c r="H2897" s="56"/>
      <c r="I2897" s="54"/>
    </row>
    <row r="2898" spans="8:9" ht="12.75">
      <c r="H2898" s="56"/>
      <c r="I2898" s="54"/>
    </row>
    <row r="2899" spans="8:9" ht="12.75">
      <c r="H2899" s="56"/>
      <c r="I2899" s="54"/>
    </row>
    <row r="2900" spans="8:9" ht="12.75">
      <c r="H2900" s="56"/>
      <c r="I2900" s="54"/>
    </row>
    <row r="2901" spans="8:9" ht="12.75">
      <c r="H2901" s="56"/>
      <c r="I2901" s="54"/>
    </row>
    <row r="2902" spans="8:9" ht="12.75">
      <c r="H2902" s="56"/>
      <c r="I2902" s="54"/>
    </row>
    <row r="2903" spans="8:9" ht="12.75">
      <c r="H2903" s="56"/>
      <c r="I2903" s="54"/>
    </row>
    <row r="2904" spans="8:9" ht="12.75">
      <c r="H2904" s="56"/>
      <c r="I2904" s="54"/>
    </row>
    <row r="2905" spans="8:9" ht="12.75">
      <c r="H2905" s="56"/>
      <c r="I2905" s="54"/>
    </row>
    <row r="2906" spans="8:9" ht="12.75">
      <c r="H2906" s="56"/>
      <c r="I2906" s="54"/>
    </row>
    <row r="2907" spans="8:9" ht="12.75">
      <c r="H2907" s="56"/>
      <c r="I2907" s="54"/>
    </row>
    <row r="2908" spans="8:9" ht="12.75">
      <c r="H2908" s="56"/>
      <c r="I2908" s="54"/>
    </row>
    <row r="2909" spans="8:9" ht="12.75">
      <c r="H2909" s="56"/>
      <c r="I2909" s="54"/>
    </row>
    <row r="2910" spans="8:9" ht="12.75">
      <c r="H2910" s="56"/>
      <c r="I2910" s="54"/>
    </row>
    <row r="2911" spans="8:9" ht="12.75">
      <c r="H2911" s="56"/>
      <c r="I2911" s="54"/>
    </row>
    <row r="2912" spans="8:9" ht="12.75">
      <c r="H2912" s="56"/>
      <c r="I2912" s="54"/>
    </row>
    <row r="2913" spans="8:9" ht="12.75">
      <c r="H2913" s="56"/>
      <c r="I2913" s="54"/>
    </row>
    <row r="2914" spans="8:9" ht="12.75">
      <c r="H2914" s="56"/>
      <c r="I2914" s="54"/>
    </row>
    <row r="2915" spans="8:9" ht="12.75">
      <c r="H2915" s="56"/>
      <c r="I2915" s="54"/>
    </row>
    <row r="2916" spans="8:9" ht="12.75">
      <c r="H2916" s="56"/>
      <c r="I2916" s="54"/>
    </row>
    <row r="2917" spans="8:9" ht="12.75">
      <c r="H2917" s="56"/>
      <c r="I2917" s="54"/>
    </row>
    <row r="2918" spans="8:9" ht="12.75">
      <c r="H2918" s="56"/>
      <c r="I2918" s="54"/>
    </row>
    <row r="2919" spans="8:9" ht="12.75">
      <c r="H2919" s="56"/>
      <c r="I2919" s="54"/>
    </row>
    <row r="2920" spans="8:9" ht="12.75">
      <c r="H2920" s="56"/>
      <c r="I2920" s="54"/>
    </row>
    <row r="2921" spans="8:9" ht="12.75">
      <c r="H2921" s="56"/>
      <c r="I2921" s="54"/>
    </row>
    <row r="2922" spans="8:9" ht="12.75">
      <c r="H2922" s="56"/>
      <c r="I2922" s="54"/>
    </row>
    <row r="2923" spans="8:9" ht="12.75">
      <c r="H2923" s="56"/>
      <c r="I2923" s="54"/>
    </row>
    <row r="2924" spans="8:9" ht="12.75">
      <c r="H2924" s="56"/>
      <c r="I2924" s="54"/>
    </row>
    <row r="2925" spans="8:9" ht="12.75">
      <c r="H2925" s="56"/>
      <c r="I2925" s="54"/>
    </row>
    <row r="2926" spans="8:9" ht="12.75">
      <c r="H2926" s="56"/>
      <c r="I2926" s="54"/>
    </row>
    <row r="2927" spans="8:9" ht="12.75">
      <c r="H2927" s="56"/>
      <c r="I2927" s="54"/>
    </row>
    <row r="2928" spans="8:9" ht="12.75">
      <c r="H2928" s="56"/>
      <c r="I2928" s="54"/>
    </row>
    <row r="2929" spans="8:9" ht="12.75">
      <c r="H2929" s="56"/>
      <c r="I2929" s="54"/>
    </row>
    <row r="2930" spans="8:9" ht="12.75">
      <c r="H2930" s="56"/>
      <c r="I2930" s="54"/>
    </row>
    <row r="2931" spans="8:9" ht="12.75">
      <c r="H2931" s="56"/>
      <c r="I2931" s="54"/>
    </row>
    <row r="2932" spans="8:9" ht="12.75">
      <c r="H2932" s="56"/>
      <c r="I2932" s="54"/>
    </row>
    <row r="2933" spans="8:9" ht="12.75">
      <c r="H2933" s="56"/>
      <c r="I2933" s="54"/>
    </row>
    <row r="2934" spans="8:9" ht="12.75">
      <c r="H2934" s="56"/>
      <c r="I2934" s="54"/>
    </row>
    <row r="2935" spans="8:9" ht="12.75">
      <c r="H2935" s="56"/>
      <c r="I2935" s="54"/>
    </row>
    <row r="2936" spans="8:9" ht="12.75">
      <c r="H2936" s="56"/>
      <c r="I2936" s="54"/>
    </row>
    <row r="2937" spans="8:9" ht="12.75">
      <c r="H2937" s="56"/>
      <c r="I2937" s="54"/>
    </row>
    <row r="2938" spans="8:9" ht="12.75">
      <c r="H2938" s="56"/>
      <c r="I2938" s="54"/>
    </row>
    <row r="2939" spans="8:9" ht="12.75">
      <c r="H2939" s="56"/>
      <c r="I2939" s="54"/>
    </row>
    <row r="2940" spans="8:9" ht="12.75">
      <c r="H2940" s="56"/>
      <c r="I2940" s="54"/>
    </row>
    <row r="2941" spans="8:9" ht="12.75">
      <c r="H2941" s="56"/>
      <c r="I2941" s="54"/>
    </row>
    <row r="2942" spans="8:9" ht="12.75">
      <c r="H2942" s="56"/>
      <c r="I2942" s="54"/>
    </row>
    <row r="2943" spans="8:9" ht="12.75">
      <c r="H2943" s="56"/>
      <c r="I2943" s="54"/>
    </row>
    <row r="2944" spans="8:9" ht="12.75">
      <c r="H2944" s="56"/>
      <c r="I2944" s="54"/>
    </row>
    <row r="2945" spans="8:9" ht="12.75">
      <c r="H2945" s="56"/>
      <c r="I2945" s="54"/>
    </row>
    <row r="2946" spans="8:9" ht="12.75">
      <c r="H2946" s="56"/>
      <c r="I2946" s="54"/>
    </row>
    <row r="2947" spans="8:9" ht="12.75">
      <c r="H2947" s="56"/>
      <c r="I2947" s="54"/>
    </row>
    <row r="2948" spans="8:9" ht="12.75">
      <c r="H2948" s="56"/>
      <c r="I2948" s="54"/>
    </row>
    <row r="2949" spans="8:9" ht="12.75">
      <c r="H2949" s="56"/>
      <c r="I2949" s="54"/>
    </row>
    <row r="2950" spans="8:9" ht="12.75">
      <c r="H2950" s="56"/>
      <c r="I2950" s="54"/>
    </row>
    <row r="2951" spans="8:9" ht="12.75">
      <c r="H2951" s="56"/>
      <c r="I2951" s="54"/>
    </row>
    <row r="2952" spans="8:9" ht="12.75">
      <c r="H2952" s="56"/>
      <c r="I2952" s="54"/>
    </row>
    <row r="2953" spans="8:9" ht="12.75">
      <c r="H2953" s="56"/>
      <c r="I2953" s="54"/>
    </row>
    <row r="2954" spans="8:9" ht="12.75">
      <c r="H2954" s="56"/>
      <c r="I2954" s="54"/>
    </row>
    <row r="2955" spans="8:9" ht="12.75">
      <c r="H2955" s="56"/>
      <c r="I2955" s="54"/>
    </row>
    <row r="2956" spans="8:9" ht="12.75">
      <c r="H2956" s="56"/>
      <c r="I2956" s="54"/>
    </row>
    <row r="2957" spans="8:9" ht="12.75">
      <c r="H2957" s="56"/>
      <c r="I2957" s="54"/>
    </row>
    <row r="2958" spans="8:9" ht="12.75">
      <c r="H2958" s="56"/>
      <c r="I2958" s="54"/>
    </row>
    <row r="2959" spans="8:9" ht="12.75">
      <c r="H2959" s="56"/>
      <c r="I2959" s="54"/>
    </row>
    <row r="2960" spans="8:9" ht="12.75">
      <c r="H2960" s="56"/>
      <c r="I2960" s="54"/>
    </row>
    <row r="2961" spans="8:9" ht="12.75">
      <c r="H2961" s="56"/>
      <c r="I2961" s="54"/>
    </row>
    <row r="2962" spans="8:9" ht="12.75">
      <c r="H2962" s="56"/>
      <c r="I2962" s="54"/>
    </row>
    <row r="2963" spans="8:9" ht="12.75">
      <c r="H2963" s="56"/>
      <c r="I2963" s="54"/>
    </row>
    <row r="2964" spans="8:9" ht="12.75">
      <c r="H2964" s="56"/>
      <c r="I2964" s="54"/>
    </row>
    <row r="2965" spans="8:9" ht="12.75">
      <c r="H2965" s="56"/>
      <c r="I2965" s="54"/>
    </row>
    <row r="2966" spans="8:9" ht="12.75">
      <c r="H2966" s="56"/>
      <c r="I2966" s="54"/>
    </row>
    <row r="2967" spans="8:9" ht="12.75">
      <c r="H2967" s="56"/>
      <c r="I2967" s="54"/>
    </row>
    <row r="2968" spans="8:9" ht="12.75">
      <c r="H2968" s="56"/>
      <c r="I2968" s="54"/>
    </row>
    <row r="2969" spans="8:9" ht="12.75">
      <c r="H2969" s="56"/>
      <c r="I2969" s="54"/>
    </row>
    <row r="2970" spans="8:9" ht="12.75">
      <c r="H2970" s="56"/>
      <c r="I2970" s="54"/>
    </row>
    <row r="2971" spans="8:9" ht="12.75">
      <c r="H2971" s="56"/>
      <c r="I2971" s="54"/>
    </row>
    <row r="2972" spans="8:9" ht="12.75">
      <c r="H2972" s="56"/>
      <c r="I2972" s="54"/>
    </row>
    <row r="2973" spans="8:9" ht="12.75">
      <c r="H2973" s="56"/>
      <c r="I2973" s="54"/>
    </row>
    <row r="2974" spans="8:9" ht="12.75">
      <c r="H2974" s="56"/>
      <c r="I2974" s="54"/>
    </row>
    <row r="2975" spans="8:9" ht="12.75">
      <c r="H2975" s="56"/>
      <c r="I2975" s="54"/>
    </row>
    <row r="2976" spans="8:9" ht="12.75">
      <c r="H2976" s="56"/>
      <c r="I2976" s="54"/>
    </row>
    <row r="2977" spans="8:9" ht="12.75">
      <c r="H2977" s="56"/>
      <c r="I2977" s="54"/>
    </row>
    <row r="2978" spans="8:9" ht="12.75">
      <c r="H2978" s="56"/>
      <c r="I2978" s="54"/>
    </row>
    <row r="2979" spans="8:9" ht="12.75">
      <c r="H2979" s="56"/>
      <c r="I2979" s="54"/>
    </row>
    <row r="2980" spans="8:9" ht="12.75">
      <c r="H2980" s="56"/>
      <c r="I2980" s="54"/>
    </row>
    <row r="2981" spans="8:9" ht="12.75">
      <c r="H2981" s="56"/>
      <c r="I2981" s="54"/>
    </row>
    <row r="2982" spans="8:9" ht="12.75">
      <c r="H2982" s="56"/>
      <c r="I2982" s="54"/>
    </row>
    <row r="2983" spans="8:9" ht="12.75">
      <c r="H2983" s="56"/>
      <c r="I2983" s="54"/>
    </row>
    <row r="2984" spans="8:9" ht="12.75">
      <c r="H2984" s="56"/>
      <c r="I2984" s="54"/>
    </row>
    <row r="2985" spans="8:9" ht="12.75">
      <c r="H2985" s="56"/>
      <c r="I2985" s="54"/>
    </row>
    <row r="2986" spans="8:9" ht="12.75">
      <c r="H2986" s="56"/>
      <c r="I2986" s="54"/>
    </row>
    <row r="2987" spans="8:9" ht="12.75">
      <c r="H2987" s="56"/>
      <c r="I2987" s="54"/>
    </row>
    <row r="2988" spans="8:9" ht="12.75">
      <c r="H2988" s="56"/>
      <c r="I2988" s="54"/>
    </row>
    <row r="2989" spans="8:9" ht="12.75">
      <c r="H2989" s="56"/>
      <c r="I2989" s="54"/>
    </row>
    <row r="2990" spans="8:9" ht="12.75">
      <c r="H2990" s="56"/>
      <c r="I2990" s="54"/>
    </row>
    <row r="2991" spans="8:9" ht="12.75">
      <c r="H2991" s="56"/>
      <c r="I2991" s="54"/>
    </row>
    <row r="2992" spans="8:9" ht="12.75">
      <c r="H2992" s="56"/>
      <c r="I2992" s="54"/>
    </row>
    <row r="2993" spans="8:9" ht="12.75">
      <c r="H2993" s="56"/>
      <c r="I2993" s="54"/>
    </row>
    <row r="2994" spans="8:9" ht="12.75">
      <c r="H2994" s="56"/>
      <c r="I2994" s="54"/>
    </row>
    <row r="2995" spans="8:9" ht="12.75">
      <c r="H2995" s="56"/>
      <c r="I2995" s="54"/>
    </row>
    <row r="2996" spans="8:9" ht="12.75">
      <c r="H2996" s="56"/>
      <c r="I2996" s="54"/>
    </row>
    <row r="2997" spans="8:9" ht="12.75">
      <c r="H2997" s="56"/>
      <c r="I2997" s="54"/>
    </row>
    <row r="2998" spans="8:9" ht="12.75">
      <c r="H2998" s="56"/>
      <c r="I2998" s="54"/>
    </row>
    <row r="2999" spans="8:9" ht="12.75">
      <c r="H2999" s="56"/>
      <c r="I2999" s="54"/>
    </row>
    <row r="3000" spans="8:9" ht="12.75">
      <c r="H3000" s="56"/>
      <c r="I3000" s="54"/>
    </row>
    <row r="3001" spans="8:9" ht="12.75">
      <c r="H3001" s="56"/>
      <c r="I3001" s="54"/>
    </row>
    <row r="3002" spans="8:9" ht="12.75">
      <c r="H3002" s="56"/>
      <c r="I3002" s="54"/>
    </row>
    <row r="3003" spans="8:9" ht="12.75">
      <c r="H3003" s="56"/>
      <c r="I3003" s="54"/>
    </row>
    <row r="3004" spans="8:9" ht="12.75">
      <c r="H3004" s="56"/>
      <c r="I3004" s="54"/>
    </row>
    <row r="3005" spans="8:9" ht="12.75">
      <c r="H3005" s="56"/>
      <c r="I3005" s="54"/>
    </row>
    <row r="3006" spans="8:9" ht="12.75">
      <c r="H3006" s="56"/>
      <c r="I3006" s="54"/>
    </row>
    <row r="3007" spans="8:9" ht="12.75">
      <c r="H3007" s="56"/>
      <c r="I3007" s="54"/>
    </row>
    <row r="3008" spans="8:9" ht="12.75">
      <c r="H3008" s="56"/>
      <c r="I3008" s="54"/>
    </row>
    <row r="3009" spans="8:9" ht="12.75">
      <c r="H3009" s="56"/>
      <c r="I3009" s="54"/>
    </row>
    <row r="3010" spans="8:9" ht="12.75">
      <c r="H3010" s="56"/>
      <c r="I3010" s="54"/>
    </row>
    <row r="3011" spans="8:9" ht="12.75">
      <c r="H3011" s="56"/>
      <c r="I3011" s="54"/>
    </row>
    <row r="3012" spans="8:9" ht="12.75">
      <c r="H3012" s="56"/>
      <c r="I3012" s="54"/>
    </row>
    <row r="3013" spans="8:9" ht="12.75">
      <c r="H3013" s="56"/>
      <c r="I3013" s="54"/>
    </row>
    <row r="3014" spans="8:9" ht="12.75">
      <c r="H3014" s="56"/>
      <c r="I3014" s="54"/>
    </row>
    <row r="3015" spans="8:9" ht="12.75">
      <c r="H3015" s="56"/>
      <c r="I3015" s="54"/>
    </row>
    <row r="3016" spans="8:9" ht="12.75">
      <c r="H3016" s="56"/>
      <c r="I3016" s="54"/>
    </row>
    <row r="3017" spans="8:9" ht="12.75">
      <c r="H3017" s="56"/>
      <c r="I3017" s="54"/>
    </row>
    <row r="3018" spans="8:9" ht="12.75">
      <c r="H3018" s="56"/>
      <c r="I3018" s="54"/>
    </row>
    <row r="3019" spans="8:9" ht="12.75">
      <c r="H3019" s="56"/>
      <c r="I3019" s="54"/>
    </row>
    <row r="3020" spans="8:9" ht="12.75">
      <c r="H3020" s="56"/>
      <c r="I3020" s="54"/>
    </row>
    <row r="3021" spans="8:9" ht="12.75">
      <c r="H3021" s="56"/>
      <c r="I3021" s="54"/>
    </row>
    <row r="3022" spans="8:9" ht="12.75">
      <c r="H3022" s="56"/>
      <c r="I3022" s="54"/>
    </row>
    <row r="3023" spans="8:9" ht="12.75">
      <c r="H3023" s="56"/>
      <c r="I3023" s="54"/>
    </row>
    <row r="3024" spans="8:9" ht="12.75">
      <c r="H3024" s="56"/>
      <c r="I3024" s="54"/>
    </row>
    <row r="3025" spans="8:9" ht="12.75">
      <c r="H3025" s="56"/>
      <c r="I3025" s="54"/>
    </row>
    <row r="3026" spans="8:9" ht="12.75">
      <c r="H3026" s="56"/>
      <c r="I3026" s="54"/>
    </row>
    <row r="3027" spans="8:9" ht="12.75">
      <c r="H3027" s="56"/>
      <c r="I3027" s="54"/>
    </row>
    <row r="3028" spans="8:9" ht="12.75">
      <c r="H3028" s="56"/>
      <c r="I3028" s="54"/>
    </row>
    <row r="3029" spans="8:9" ht="12.75">
      <c r="H3029" s="56"/>
      <c r="I3029" s="54"/>
    </row>
    <row r="3030" spans="8:9" ht="12.75">
      <c r="H3030" s="56"/>
      <c r="I3030" s="54"/>
    </row>
    <row r="3031" spans="8:9" ht="12.75">
      <c r="H3031" s="56"/>
      <c r="I3031" s="54"/>
    </row>
    <row r="3032" spans="8:9" ht="12.75">
      <c r="H3032" s="56"/>
      <c r="I3032" s="54"/>
    </row>
    <row r="3033" spans="8:9" ht="12.75">
      <c r="H3033" s="56"/>
      <c r="I3033" s="54"/>
    </row>
    <row r="3034" spans="8:9" ht="12.75">
      <c r="H3034" s="56"/>
      <c r="I3034" s="54"/>
    </row>
    <row r="3035" spans="8:9" ht="12.75">
      <c r="H3035" s="56"/>
      <c r="I3035" s="54"/>
    </row>
    <row r="3036" spans="8:9" ht="12.75">
      <c r="H3036" s="56"/>
      <c r="I3036" s="54"/>
    </row>
    <row r="3037" spans="8:9" ht="12.75">
      <c r="H3037" s="56"/>
      <c r="I3037" s="54"/>
    </row>
    <row r="3038" spans="8:9" ht="12.75">
      <c r="H3038" s="56"/>
      <c r="I3038" s="54"/>
    </row>
    <row r="3039" spans="8:9" ht="12.75">
      <c r="H3039" s="56"/>
      <c r="I3039" s="54"/>
    </row>
    <row r="3040" spans="8:9" ht="12.75">
      <c r="H3040" s="56"/>
      <c r="I3040" s="54"/>
    </row>
    <row r="3041" spans="8:9" ht="12.75">
      <c r="H3041" s="56"/>
      <c r="I3041" s="54"/>
    </row>
    <row r="3042" spans="8:9" ht="12.75">
      <c r="H3042" s="56"/>
      <c r="I3042" s="54"/>
    </row>
    <row r="3043" spans="8:9" ht="12.75">
      <c r="H3043" s="56"/>
      <c r="I3043" s="54"/>
    </row>
    <row r="3044" spans="8:9" ht="12.75">
      <c r="H3044" s="56"/>
      <c r="I3044" s="54"/>
    </row>
    <row r="3045" spans="8:9" ht="12.75">
      <c r="H3045" s="56"/>
      <c r="I3045" s="54"/>
    </row>
    <row r="3046" spans="8:9" ht="12.75">
      <c r="H3046" s="56"/>
      <c r="I3046" s="54"/>
    </row>
    <row r="3047" spans="8:9" ht="12.75">
      <c r="H3047" s="56"/>
      <c r="I3047" s="54"/>
    </row>
    <row r="3048" spans="8:9" ht="12.75">
      <c r="H3048" s="56"/>
      <c r="I3048" s="54"/>
    </row>
    <row r="3049" spans="8:9" ht="12.75">
      <c r="H3049" s="56"/>
      <c r="I3049" s="54"/>
    </row>
    <row r="3050" spans="8:9" ht="12.75">
      <c r="H3050" s="56"/>
      <c r="I3050" s="54"/>
    </row>
    <row r="3051" spans="8:9" ht="12.75">
      <c r="H3051" s="56"/>
      <c r="I3051" s="54"/>
    </row>
    <row r="3052" spans="8:9" ht="12.75">
      <c r="H3052" s="56"/>
      <c r="I3052" s="54"/>
    </row>
    <row r="3053" spans="8:9" ht="12.75">
      <c r="H3053" s="56"/>
      <c r="I3053" s="54"/>
    </row>
    <row r="3054" spans="8:9" ht="12.75">
      <c r="H3054" s="56"/>
      <c r="I3054" s="54"/>
    </row>
    <row r="3055" spans="8:9" ht="12.75">
      <c r="H3055" s="56"/>
      <c r="I3055" s="54"/>
    </row>
    <row r="3056" spans="8:9" ht="12.75">
      <c r="H3056" s="56"/>
      <c r="I3056" s="54"/>
    </row>
    <row r="3057" spans="8:9" ht="12.75">
      <c r="H3057" s="56"/>
      <c r="I3057" s="54"/>
    </row>
    <row r="3058" spans="8:9" ht="12.75">
      <c r="H3058" s="56"/>
      <c r="I3058" s="54"/>
    </row>
    <row r="3059" spans="8:9" ht="12.75">
      <c r="H3059" s="56"/>
      <c r="I3059" s="54"/>
    </row>
    <row r="3060" spans="8:9" ht="12.75">
      <c r="H3060" s="56"/>
      <c r="I3060" s="54"/>
    </row>
    <row r="3061" spans="8:9" ht="12.75">
      <c r="H3061" s="56"/>
      <c r="I3061" s="54"/>
    </row>
    <row r="3062" spans="8:9" ht="12.75">
      <c r="H3062" s="56"/>
      <c r="I3062" s="54"/>
    </row>
    <row r="3063" spans="8:9" ht="12.75">
      <c r="H3063" s="56"/>
      <c r="I3063" s="54"/>
    </row>
    <row r="3064" spans="8:9" ht="12.75">
      <c r="H3064" s="56"/>
      <c r="I3064" s="54"/>
    </row>
    <row r="3065" spans="8:9" ht="12.75">
      <c r="H3065" s="56"/>
      <c r="I3065" s="54"/>
    </row>
    <row r="3066" spans="8:9" ht="12.75">
      <c r="H3066" s="56"/>
      <c r="I3066" s="54"/>
    </row>
    <row r="3067" spans="8:9" ht="12.75">
      <c r="H3067" s="56"/>
      <c r="I3067" s="54"/>
    </row>
    <row r="3068" spans="8:9" ht="12.75">
      <c r="H3068" s="56"/>
      <c r="I3068" s="54"/>
    </row>
    <row r="3069" spans="8:9" ht="12.75">
      <c r="H3069" s="56"/>
      <c r="I3069" s="54"/>
    </row>
    <row r="3070" spans="8:9" ht="12.75">
      <c r="H3070" s="56"/>
      <c r="I3070" s="54"/>
    </row>
    <row r="3071" spans="8:9" ht="12.75">
      <c r="H3071" s="56"/>
      <c r="I3071" s="54"/>
    </row>
  </sheetData>
  <mergeCells count="5">
    <mergeCell ref="A5:A34"/>
    <mergeCell ref="A35:A54"/>
    <mergeCell ref="A55:C55"/>
    <mergeCell ref="A57:C57"/>
    <mergeCell ref="A56:C56"/>
  </mergeCells>
  <printOptions/>
  <pageMargins left="0.75" right="0.75" top="1" bottom="1" header="0.4921259845" footer="0.4921259845"/>
  <pageSetup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Fusée à eau classique sans systeme de récupération</dc:title>
  <dc:subject>Simulation mathématique du vol</dc:subject>
  <dc:creator/>
  <cp:keywords/>
  <dc:description>Sources : Internet</dc:description>
  <cp:lastModifiedBy/>
  <cp:lastPrinted>2006-05-30T08:30:31Z</cp:lastPrinted>
  <dcterms:created xsi:type="dcterms:W3CDTF">2002-05-13T08:45:00Z</dcterms:created>
  <dcterms:modified xsi:type="dcterms:W3CDTF">2007-02-13T13:25:24Z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